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RESTAÇÃO 2024\"/>
    </mc:Choice>
  </mc:AlternateContent>
  <xr:revisionPtr revIDLastSave="0" documentId="13_ncr:1_{802762B4-B356-4268-A1B5-3DD6557B3F92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25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VII'!$A$1:$I$54</definedName>
    <definedName name="_xlnm._FilterDatabase" localSheetId="10" hidden="1">'Demais despesas pesso ANEXO III'!$A$1:$AB$76</definedName>
    <definedName name="_xlnm._FilterDatabase" localSheetId="9" hidden="1">'Despesa pessoal ANEXO II '!$E$1:$E$75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PCF'!$A$1:$E$233</definedName>
    <definedName name="_xlnm.Print_Area" localSheetId="10">'Demais despesas pesso ANEXO III'!$A$1:$IE$75</definedName>
    <definedName name="_xlnm.Print_Area" localSheetId="9">'Despesa pessoal ANEXO II '!$A$1:$IG$75</definedName>
    <definedName name="_xlnm.Print_Area" localSheetId="11">'Despesas gerais ANEXO IV'!$A$1:$L$91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VIII'!$A$1:$J$12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VII'!$A$1:$I$54</definedName>
    <definedName name="Z_4D67ECEB_8567_46A4_915F_4BBFDD1E02FC_.wvu.FilterData" localSheetId="10" hidden="1">'Demais despesas pesso ANEXO III'!$A$1:$XEF$96</definedName>
    <definedName name="Z_4D67ECEB_8567_46A4_915F_4BBFDD1E02FC_.wvu.FilterData" localSheetId="9" hidden="1">'Despesa pessoal ANEXO II '!$A$1:$XEH$75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PCF'!$A$1:$E$233</definedName>
    <definedName name="Z_4D67ECEB_8567_46A4_915F_4BBFDD1E02FC_.wvu.PrintArea" localSheetId="10" hidden="1">'Demais despesas pesso ANEXO III'!$A$1:$IE$75</definedName>
    <definedName name="Z_4D67ECEB_8567_46A4_915F_4BBFDD1E02FC_.wvu.PrintArea" localSheetId="9" hidden="1">'Despesa pessoal ANEXO II '!$A$1:$IG$75</definedName>
    <definedName name="Z_4D67ECEB_8567_46A4_915F_4BBFDD1E02FC_.wvu.PrintArea" localSheetId="11" hidden="1">'Despesas gerais ANEXO IV'!$A$1:$L$91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VIII'!$A$1:$J$12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121" i="1" l="1"/>
  <c r="D113" i="1"/>
  <c r="E14" i="18"/>
  <c r="D72" i="1"/>
  <c r="D71" i="1"/>
  <c r="D69" i="1"/>
  <c r="B37" i="12" l="1"/>
  <c r="G77" i="12" l="1"/>
  <c r="E19" i="12"/>
  <c r="E15" i="12"/>
  <c r="D15" i="12"/>
  <c r="D47" i="1" l="1"/>
  <c r="E21" i="18"/>
  <c r="E13" i="18"/>
  <c r="S38" i="21"/>
  <c r="G75" i="12" l="1"/>
  <c r="G22" i="12"/>
  <c r="M76" i="21"/>
  <c r="P76" i="21"/>
  <c r="S76" i="21"/>
  <c r="V76" i="21"/>
  <c r="M63" i="21"/>
  <c r="P63" i="21"/>
  <c r="S63" i="21"/>
  <c r="V63" i="21"/>
  <c r="P76" i="20"/>
  <c r="P63" i="20"/>
  <c r="S5" i="21"/>
  <c r="AB63" i="21" l="1"/>
  <c r="AB76" i="21"/>
  <c r="M71" i="21"/>
  <c r="P71" i="21"/>
  <c r="S71" i="21"/>
  <c r="V71" i="21"/>
  <c r="M61" i="21"/>
  <c r="P61" i="21"/>
  <c r="S61" i="21"/>
  <c r="V61" i="21"/>
  <c r="M28" i="21"/>
  <c r="S28" i="21"/>
  <c r="V28" i="21"/>
  <c r="M23" i="21"/>
  <c r="P23" i="21"/>
  <c r="S23" i="21"/>
  <c r="V23" i="21"/>
  <c r="P71" i="20"/>
  <c r="P61" i="20"/>
  <c r="P28" i="20"/>
  <c r="P23" i="20"/>
  <c r="AB71" i="21" l="1"/>
  <c r="AB28" i="21"/>
  <c r="AB61" i="21"/>
  <c r="AB23" i="21"/>
  <c r="V67" i="21" l="1"/>
  <c r="S67" i="21"/>
  <c r="M67" i="21"/>
  <c r="P67" i="20"/>
  <c r="AB67" i="21" l="1"/>
  <c r="V15" i="21" l="1"/>
  <c r="V16" i="21"/>
  <c r="V17" i="21"/>
  <c r="V18" i="21"/>
  <c r="V19" i="21"/>
  <c r="V20" i="21"/>
  <c r="V21" i="21"/>
  <c r="V22" i="21"/>
  <c r="V24" i="21"/>
  <c r="V25" i="21"/>
  <c r="V26" i="21"/>
  <c r="V27" i="21"/>
  <c r="V29" i="21"/>
  <c r="V30" i="21"/>
  <c r="V31" i="21"/>
  <c r="V32" i="21"/>
  <c r="V33" i="21"/>
  <c r="V34" i="21"/>
  <c r="V35" i="21"/>
  <c r="V36" i="21"/>
  <c r="V37" i="21"/>
  <c r="V38" i="21"/>
  <c r="V39" i="21"/>
  <c r="V40" i="21"/>
  <c r="V41" i="21"/>
  <c r="V42" i="21"/>
  <c r="V43" i="21"/>
  <c r="V44" i="21"/>
  <c r="V45" i="21"/>
  <c r="V46" i="21"/>
  <c r="V3" i="21"/>
  <c r="V4" i="21"/>
  <c r="V5" i="21"/>
  <c r="V6" i="21"/>
  <c r="V7" i="21"/>
  <c r="V8" i="21"/>
  <c r="V9" i="21"/>
  <c r="V10" i="21"/>
  <c r="V11" i="21"/>
  <c r="V12" i="21"/>
  <c r="V14" i="21"/>
  <c r="M65" i="21"/>
  <c r="M49" i="21"/>
  <c r="P49" i="21"/>
  <c r="S49" i="21"/>
  <c r="V49" i="21"/>
  <c r="M35" i="21"/>
  <c r="S35" i="21"/>
  <c r="M29" i="21"/>
  <c r="M24" i="21"/>
  <c r="P24" i="21"/>
  <c r="S24" i="21"/>
  <c r="P49" i="20"/>
  <c r="P35" i="20"/>
  <c r="P24" i="20"/>
  <c r="M68" i="21"/>
  <c r="P68" i="21"/>
  <c r="S68" i="21"/>
  <c r="M55" i="21"/>
  <c r="P55" i="21"/>
  <c r="S55" i="21"/>
  <c r="V55" i="21"/>
  <c r="S53" i="21"/>
  <c r="M52" i="21"/>
  <c r="M50" i="21"/>
  <c r="M48" i="21"/>
  <c r="S34" i="21"/>
  <c r="AB68" i="21" l="1"/>
  <c r="AB49" i="21"/>
  <c r="AB35" i="21"/>
  <c r="AB24" i="21"/>
  <c r="AB55" i="21"/>
  <c r="P2" i="20"/>
  <c r="P68" i="20"/>
  <c r="P56" i="20"/>
  <c r="P55" i="20"/>
  <c r="P30" i="20" l="1"/>
  <c r="P29" i="20"/>
  <c r="S43" i="21" l="1"/>
  <c r="P43" i="21"/>
  <c r="M43" i="21"/>
  <c r="P43" i="20"/>
  <c r="P16" i="20"/>
  <c r="AB43" i="21" l="1"/>
  <c r="S30" i="21" l="1"/>
  <c r="P30" i="21"/>
  <c r="M30" i="21"/>
  <c r="S16" i="21"/>
  <c r="P16" i="21"/>
  <c r="M16" i="21"/>
  <c r="V64" i="21"/>
  <c r="S64" i="21"/>
  <c r="P64" i="21"/>
  <c r="M64" i="21"/>
  <c r="V62" i="21"/>
  <c r="S62" i="21"/>
  <c r="P62" i="21"/>
  <c r="M62" i="21"/>
  <c r="V52" i="21"/>
  <c r="S52" i="21"/>
  <c r="P52" i="21"/>
  <c r="S46" i="21"/>
  <c r="P46" i="21"/>
  <c r="M46" i="21"/>
  <c r="S41" i="21"/>
  <c r="P41" i="21"/>
  <c r="M41" i="21"/>
  <c r="S31" i="21"/>
  <c r="P31" i="21"/>
  <c r="M31" i="21"/>
  <c r="S26" i="21"/>
  <c r="P26" i="21"/>
  <c r="M26" i="21"/>
  <c r="S10" i="21"/>
  <c r="P10" i="21"/>
  <c r="M10" i="21"/>
  <c r="P64" i="20"/>
  <c r="P62" i="20"/>
  <c r="P52" i="20"/>
  <c r="P46" i="20"/>
  <c r="P41" i="20"/>
  <c r="P31" i="20"/>
  <c r="P26" i="20"/>
  <c r="P10" i="20"/>
  <c r="AB16" i="21" l="1"/>
  <c r="AB30" i="21"/>
  <c r="AB64" i="21"/>
  <c r="AB62" i="21"/>
  <c r="AB52" i="21"/>
  <c r="AB46" i="21"/>
  <c r="AB41" i="21"/>
  <c r="AB31" i="21"/>
  <c r="AB26" i="21"/>
  <c r="AB10" i="21"/>
  <c r="M15" i="21"/>
  <c r="M17" i="21"/>
  <c r="M18" i="21"/>
  <c r="M19" i="21"/>
  <c r="M20" i="21"/>
  <c r="M21" i="21"/>
  <c r="M22" i="21"/>
  <c r="M25" i="21"/>
  <c r="M27" i="21"/>
  <c r="M33" i="21"/>
  <c r="M34" i="21"/>
  <c r="M36" i="21"/>
  <c r="M37" i="21"/>
  <c r="M38" i="21"/>
  <c r="M39" i="21"/>
  <c r="M40" i="21"/>
  <c r="M42" i="21"/>
  <c r="M44" i="21"/>
  <c r="M45" i="21"/>
  <c r="M47" i="21"/>
  <c r="M51" i="21"/>
  <c r="M53" i="21"/>
  <c r="M54" i="21"/>
  <c r="M56" i="21"/>
  <c r="M57" i="21"/>
  <c r="M59" i="21"/>
  <c r="M60" i="21"/>
  <c r="M66" i="21"/>
  <c r="M69" i="21"/>
  <c r="M70" i="21"/>
  <c r="M72" i="21"/>
  <c r="M74" i="21"/>
  <c r="M75" i="21"/>
  <c r="V69" i="21"/>
  <c r="S69" i="21"/>
  <c r="P69" i="21"/>
  <c r="S19" i="21"/>
  <c r="M13" i="21"/>
  <c r="P69" i="20"/>
  <c r="P19" i="20"/>
  <c r="P13" i="20"/>
  <c r="D122" i="1"/>
  <c r="D111" i="1"/>
  <c r="AB19" i="21" l="1"/>
  <c r="AB69" i="21"/>
  <c r="D110" i="1"/>
  <c r="P13" i="21" l="1"/>
  <c r="D25" i="1"/>
  <c r="S13" i="21" l="1"/>
  <c r="D70" i="1"/>
  <c r="U13" i="21" l="1"/>
  <c r="V13" i="21" s="1"/>
  <c r="V75" i="21"/>
  <c r="S75" i="21"/>
  <c r="P75" i="21"/>
  <c r="S42" i="21"/>
  <c r="P42" i="21"/>
  <c r="S22" i="21"/>
  <c r="P22" i="21"/>
  <c r="P75" i="20"/>
  <c r="P42" i="20"/>
  <c r="P22" i="20"/>
  <c r="P9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5" i="21"/>
  <c r="AB42" i="21"/>
  <c r="AB22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7" i="21"/>
  <c r="P37" i="20"/>
  <c r="F31" i="33"/>
  <c r="E31" i="33"/>
  <c r="I53" i="34" l="1"/>
  <c r="J44" i="34"/>
  <c r="AB37" i="21"/>
  <c r="F32" i="33"/>
  <c r="D151" i="1" s="1"/>
  <c r="P2" i="32" l="1"/>
  <c r="V74" i="21"/>
  <c r="S74" i="21"/>
  <c r="P74" i="21"/>
  <c r="P38" i="21"/>
  <c r="S18" i="21"/>
  <c r="P2" i="21"/>
  <c r="P74" i="20"/>
  <c r="P38" i="20"/>
  <c r="P18" i="20"/>
  <c r="AB74" i="21" l="1"/>
  <c r="AB38" i="21"/>
  <c r="AB18" i="21"/>
  <c r="P73" i="21" l="1"/>
  <c r="P72" i="21"/>
  <c r="P70" i="21"/>
  <c r="P66" i="21"/>
  <c r="P65" i="21"/>
  <c r="P60" i="21"/>
  <c r="P59" i="21"/>
  <c r="P58" i="21"/>
  <c r="P57" i="21"/>
  <c r="P56" i="21"/>
  <c r="P54" i="21"/>
  <c r="P53" i="21"/>
  <c r="P51" i="21"/>
  <c r="P50" i="21"/>
  <c r="P48" i="21"/>
  <c r="P47" i="21"/>
  <c r="P45" i="21"/>
  <c r="P44" i="21"/>
  <c r="P40" i="21"/>
  <c r="P39" i="21"/>
  <c r="P33" i="21"/>
  <c r="P32" i="21"/>
  <c r="P29" i="21"/>
  <c r="P25" i="21"/>
  <c r="P21" i="21"/>
  <c r="P20" i="21"/>
  <c r="P17" i="21"/>
  <c r="P15" i="21"/>
  <c r="P14" i="21"/>
  <c r="P12" i="21"/>
  <c r="M12" i="21"/>
  <c r="P11" i="21"/>
  <c r="M11" i="21"/>
  <c r="P9" i="21"/>
  <c r="M9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47" i="21"/>
  <c r="V48" i="21"/>
  <c r="V50" i="21"/>
  <c r="V51" i="21"/>
  <c r="V53" i="21"/>
  <c r="V54" i="21"/>
  <c r="V56" i="21"/>
  <c r="V57" i="21"/>
  <c r="V58" i="21"/>
  <c r="V59" i="21"/>
  <c r="V60" i="21"/>
  <c r="V65" i="21"/>
  <c r="V66" i="21"/>
  <c r="V70" i="21"/>
  <c r="V72" i="21"/>
  <c r="V73" i="21"/>
  <c r="S2" i="21"/>
  <c r="S3" i="21"/>
  <c r="S4" i="21"/>
  <c r="S6" i="21"/>
  <c r="S7" i="21"/>
  <c r="S8" i="21"/>
  <c r="S9" i="21"/>
  <c r="S11" i="21"/>
  <c r="S12" i="21"/>
  <c r="S14" i="21"/>
  <c r="S15" i="21"/>
  <c r="S17" i="21"/>
  <c r="S20" i="21"/>
  <c r="S21" i="21"/>
  <c r="S25" i="21"/>
  <c r="S27" i="21"/>
  <c r="S29" i="21"/>
  <c r="S32" i="21"/>
  <c r="S33" i="21"/>
  <c r="S36" i="21"/>
  <c r="S39" i="21"/>
  <c r="S40" i="21"/>
  <c r="S44" i="21"/>
  <c r="S45" i="21"/>
  <c r="S47" i="21"/>
  <c r="S48" i="21"/>
  <c r="S50" i="21"/>
  <c r="S51" i="21"/>
  <c r="S54" i="21"/>
  <c r="S56" i="21"/>
  <c r="S57" i="21"/>
  <c r="S58" i="21"/>
  <c r="S59" i="21"/>
  <c r="S60" i="21"/>
  <c r="S65" i="21"/>
  <c r="S66" i="21"/>
  <c r="S70" i="21"/>
  <c r="S72" i="21"/>
  <c r="D176" i="1" l="1"/>
  <c r="D172" i="1"/>
  <c r="D149" i="1"/>
  <c r="D136" i="1"/>
  <c r="D135" i="1" s="1"/>
  <c r="D128" i="1"/>
  <c r="D127" i="1" s="1"/>
  <c r="D108" i="1"/>
  <c r="D101" i="1"/>
  <c r="D97" i="1"/>
  <c r="D90" i="1"/>
  <c r="D85" i="1"/>
  <c r="D67" i="1"/>
  <c r="D64" i="1"/>
  <c r="D57" i="1"/>
  <c r="D54" i="1"/>
  <c r="D52" i="1"/>
  <c r="D50" i="1"/>
  <c r="D15" i="1"/>
  <c r="D34" i="1"/>
  <c r="E79" i="1"/>
  <c r="D144" i="1"/>
  <c r="E163" i="1"/>
  <c r="D205" i="1"/>
  <c r="D223" i="1"/>
  <c r="D229" i="1" s="1"/>
  <c r="D230" i="1" s="1"/>
  <c r="P3" i="20"/>
  <c r="P4" i="20"/>
  <c r="P5" i="20"/>
  <c r="P6" i="20"/>
  <c r="P7" i="20"/>
  <c r="P8" i="20"/>
  <c r="P11" i="20"/>
  <c r="P12" i="20"/>
  <c r="P14" i="20"/>
  <c r="P15" i="20"/>
  <c r="P17" i="20"/>
  <c r="P20" i="20"/>
  <c r="P21" i="20"/>
  <c r="P25" i="20"/>
  <c r="P27" i="20"/>
  <c r="P32" i="20"/>
  <c r="P33" i="20"/>
  <c r="P34" i="20"/>
  <c r="P36" i="20"/>
  <c r="P39" i="20"/>
  <c r="P40" i="20"/>
  <c r="P44" i="20"/>
  <c r="P45" i="20"/>
  <c r="P47" i="20"/>
  <c r="P48" i="20"/>
  <c r="P50" i="20"/>
  <c r="P51" i="20"/>
  <c r="P53" i="20"/>
  <c r="P54" i="20"/>
  <c r="P57" i="20"/>
  <c r="P58" i="20"/>
  <c r="P59" i="20"/>
  <c r="P60" i="20"/>
  <c r="P65" i="20"/>
  <c r="P66" i="20"/>
  <c r="P70" i="20"/>
  <c r="P72" i="20"/>
  <c r="P73" i="20"/>
  <c r="D53" i="2"/>
  <c r="D185" i="1" s="1"/>
  <c r="D40" i="2"/>
  <c r="D37" i="2"/>
  <c r="D35" i="2"/>
  <c r="D33" i="2"/>
  <c r="D23" i="2"/>
  <c r="D32" i="2" l="1"/>
  <c r="D46" i="2" s="1"/>
  <c r="D184" i="1" s="1"/>
  <c r="AB2" i="21"/>
  <c r="AB5" i="21"/>
  <c r="AB8" i="21"/>
  <c r="AB14" i="21"/>
  <c r="AB21" i="21"/>
  <c r="AB25" i="21"/>
  <c r="AB6" i="21"/>
  <c r="AB9" i="21"/>
  <c r="AB11" i="21"/>
  <c r="AB27" i="21"/>
  <c r="AB33" i="21"/>
  <c r="AB40" i="21"/>
  <c r="AB47" i="21"/>
  <c r="AB54" i="21"/>
  <c r="AB57" i="21"/>
  <c r="AB60" i="21"/>
  <c r="AB72" i="21"/>
  <c r="AB4" i="21"/>
  <c r="AB20" i="21"/>
  <c r="AB32" i="21"/>
  <c r="AB39" i="21"/>
  <c r="AB45" i="21"/>
  <c r="AB58" i="21"/>
  <c r="AB66" i="21"/>
  <c r="AB15" i="21"/>
  <c r="AB3" i="21"/>
  <c r="AB7" i="21"/>
  <c r="AB12" i="21"/>
  <c r="AB17" i="21"/>
  <c r="AB48" i="21"/>
  <c r="AB51" i="21"/>
  <c r="AB73" i="21"/>
  <c r="AB29" i="21"/>
  <c r="AB34" i="21"/>
  <c r="AB36" i="21"/>
  <c r="AB44" i="21"/>
  <c r="AB50" i="21"/>
  <c r="AB53" i="21"/>
  <c r="AB56" i="21"/>
  <c r="AB59" i="21"/>
  <c r="AB65" i="21"/>
  <c r="AB70" i="21"/>
  <c r="D183" i="1"/>
  <c r="D100" i="1"/>
  <c r="D84" i="1"/>
  <c r="D63" i="1"/>
  <c r="D126" i="1"/>
  <c r="D49" i="1"/>
  <c r="D43" i="1" s="1"/>
  <c r="D55" i="2" l="1"/>
  <c r="D186" i="1"/>
  <c r="D350" i="30"/>
  <c r="C350" i="30"/>
  <c r="D351" i="30" l="1"/>
  <c r="E17" i="12"/>
  <c r="D350" i="17" l="1"/>
  <c r="D178" i="1" s="1"/>
  <c r="C350" i="17"/>
  <c r="D177" i="1" s="1"/>
  <c r="H66" i="12"/>
  <c r="G66" i="12"/>
  <c r="G19" i="12" s="1"/>
  <c r="D179" i="1" l="1"/>
  <c r="D351" i="17"/>
  <c r="G80" i="12" l="1"/>
  <c r="G74" i="12" l="1"/>
  <c r="G73" i="12" s="1"/>
  <c r="D32" i="1" s="1"/>
  <c r="D68" i="12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2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6" i="1" s="1"/>
  <c r="D33" i="1" s="1"/>
  <c r="I15" i="12" l="1"/>
  <c r="D211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G28" i="12"/>
  <c r="F23" i="18"/>
  <c r="E23" i="18"/>
  <c r="D23" i="18"/>
  <c r="C23" i="18"/>
  <c r="B23" i="18"/>
  <c r="G22" i="18"/>
  <c r="G19" i="18"/>
  <c r="F18" i="18"/>
  <c r="E18" i="18"/>
  <c r="D18" i="18"/>
  <c r="C18" i="18"/>
  <c r="B18" i="18"/>
  <c r="G17" i="18"/>
  <c r="G16" i="18"/>
  <c r="G15" i="18"/>
  <c r="G14" i="18"/>
  <c r="D24" i="18" l="1"/>
  <c r="C28" i="12"/>
  <c r="G29" i="12"/>
  <c r="G18" i="18"/>
  <c r="D249" i="28"/>
  <c r="C249" i="28"/>
  <c r="C24" i="18" l="1"/>
  <c r="D192" i="1"/>
  <c r="D250" i="28"/>
  <c r="C29" i="12"/>
  <c r="B24" i="18" l="1"/>
  <c r="D191" i="1"/>
  <c r="G23" i="18" l="1"/>
  <c r="G24" i="18" s="1"/>
  <c r="F24" i="18" s="1"/>
  <c r="D190" i="1"/>
  <c r="H19" i="12"/>
  <c r="D213" i="1" s="1"/>
  <c r="E24" i="18" l="1"/>
  <c r="D194" i="1"/>
  <c r="D193" i="1" l="1"/>
  <c r="D195" i="1" s="1"/>
  <c r="D197" i="1" s="1"/>
  <c r="D16" i="1"/>
  <c r="D152" i="1"/>
  <c r="D19" i="1" l="1"/>
  <c r="D20" i="1" s="1"/>
  <c r="D153" i="1" s="1"/>
  <c r="D210" i="1"/>
  <c r="D214" i="1" s="1"/>
</calcChain>
</file>

<file path=xl/sharedStrings.xml><?xml version="1.0" encoding="utf-8"?>
<sst xmlns="http://schemas.openxmlformats.org/spreadsheetml/2006/main" count="2166" uniqueCount="943">
  <si>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</si>
  <si>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</si>
  <si>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</si>
  <si>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</si>
  <si>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</si>
  <si>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</si>
  <si>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</si>
  <si>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</si>
  <si>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</si>
  <si>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</si>
  <si>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</si>
  <si>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</si>
  <si>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</si>
  <si>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</si>
  <si>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</si>
  <si>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</si>
  <si>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</si>
  <si>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</si>
  <si>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</si>
  <si>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</si>
  <si>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</si>
  <si>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</si>
  <si>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</si>
  <si>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</si>
  <si>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</si>
  <si>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</si>
  <si>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</si>
  <si>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</si>
  <si>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</si>
  <si>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</si>
  <si>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</si>
  <si>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</si>
  <si>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</si>
  <si>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</si>
  <si>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</si>
  <si>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</si>
  <si>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</si>
  <si>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</si>
  <si>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</si>
  <si>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</si>
  <si>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</si>
  <si>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</si>
  <si>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</si>
  <si>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</si>
  <si>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</si>
  <si>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</si>
  <si>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</si>
  <si>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</si>
  <si>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</si>
  <si>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</si>
  <si>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</si>
  <si>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</si>
  <si>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</si>
  <si>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</si>
  <si>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</si>
  <si>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</si>
  <si>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</si>
  <si>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</si>
  <si>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</si>
  <si>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</si>
  <si>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</si>
  <si>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</si>
  <si>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</si>
  <si>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</si>
  <si>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</si>
  <si>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</si>
  <si>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</si>
  <si>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</si>
  <si>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</si>
  <si>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</si>
  <si>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</si>
  <si>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</si>
  <si>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</si>
  <si>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</si>
  <si>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</si>
  <si>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</si>
  <si>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</si>
  <si>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</si>
  <si>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</si>
  <si>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</si>
  <si>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</si>
  <si>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</si>
  <si>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</si>
  <si>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</si>
  <si>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</si>
  <si>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</si>
  <si>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</si>
  <si>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</si>
  <si>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</si>
  <si>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</si>
  <si>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</si>
  <si>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</si>
  <si>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</si>
  <si>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</si>
  <si>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</si>
  <si>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</si>
  <si>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</si>
  <si>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</si>
  <si>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</si>
  <si>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</si>
  <si>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</si>
  <si>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</si>
  <si>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</si>
  <si>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</si>
  <si>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</si>
  <si>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</si>
  <si>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</si>
  <si>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</si>
  <si>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</si>
  <si>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</si>
  <si>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</si>
  <si>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</si>
  <si>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</si>
  <si>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</si>
  <si>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</si>
  <si>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</si>
  <si>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</si>
  <si>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</si>
  <si>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</si>
  <si>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</si>
  <si>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</si>
  <si>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</si>
  <si>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</si>
  <si>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</si>
  <si>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</si>
  <si>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</si>
  <si>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</si>
  <si>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</si>
  <si>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</si>
  <si>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</si>
  <si>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</si>
  <si>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</si>
  <si>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</si>
  <si>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</si>
  <si>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</si>
  <si>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</si>
  <si>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</si>
  <si>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</si>
  <si>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</si>
  <si>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</si>
  <si>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</si>
  <si>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</si>
  <si>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</si>
  <si>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</si>
  <si>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</si>
  <si>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</si>
  <si>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</si>
  <si>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</si>
  <si>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</si>
  <si>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</si>
  <si>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</si>
  <si>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</si>
  <si>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</si>
  <si>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</si>
  <si>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</si>
  <si>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</si>
  <si>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</si>
  <si>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</si>
  <si>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</si>
  <si>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</si>
  <si>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</si>
  <si>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</si>
  <si>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</si>
  <si>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</si>
  <si>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</si>
  <si>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</si>
  <si>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</si>
  <si>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</si>
  <si>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</si>
  <si>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</si>
  <si>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</si>
  <si>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</si>
  <si>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</si>
  <si>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</si>
  <si>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</si>
  <si>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</si>
  <si>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</si>
  <si>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</si>
  <si>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</si>
  <si>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</si>
  <si>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</si>
  <si>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</si>
  <si>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</si>
  <si>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</si>
  <si>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</si>
  <si>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</si>
  <si>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</si>
  <si>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</si>
  <si>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</si>
  <si>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</si>
  <si>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</si>
  <si>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</si>
  <si>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</si>
  <si>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</si>
  <si>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</si>
  <si>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</si>
  <si>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</si>
  <si>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</si>
  <si>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</si>
  <si>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</si>
  <si>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</si>
  <si>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</si>
  <si>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</si>
  <si>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</si>
  <si>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</si>
  <si>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</si>
  <si>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</si>
  <si>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</si>
  <si>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</si>
  <si>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</si>
  <si>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</si>
  <si>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</si>
  <si>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</si>
  <si>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</si>
  <si>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</si>
  <si>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</si>
  <si>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</si>
  <si>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</si>
  <si>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</si>
  <si>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</si>
  <si>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</si>
  <si>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</si>
  <si>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</si>
  <si>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</si>
  <si>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</si>
  <si>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</si>
  <si>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</si>
  <si>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</si>
  <si>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</si>
  <si>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</si>
  <si>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</si>
  <si>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</si>
  <si>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</si>
  <si>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</si>
  <si>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</si>
  <si>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</si>
  <si>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</si>
  <si>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</si>
  <si>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</si>
  <si>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</si>
  <si>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</si>
  <si>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</si>
  <si>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</si>
  <si>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</si>
  <si>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</si>
  <si>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</si>
  <si>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</si>
  <si>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</si>
  <si>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</si>
  <si>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</si>
  <si>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</si>
  <si>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</si>
  <si>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</si>
  <si>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</si>
  <si>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</si>
  <si>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</si>
  <si>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</si>
  <si>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</si>
  <si>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</si>
  <si>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</si>
  <si>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</si>
  <si>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</si>
  <si>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</si>
  <si>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</si>
  <si>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</si>
  <si>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</si>
  <si>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</si>
  <si>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</si>
  <si>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</si>
  <si>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</si>
  <si>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</si>
  <si>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</si>
  <si>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</si>
  <si>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</si>
  <si>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</si>
  <si>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</si>
  <si>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</si>
  <si>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</si>
  <si>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</si>
  <si>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</si>
  <si>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</si>
  <si>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</si>
  <si>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</si>
  <si>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</si>
  <si>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</si>
  <si>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</si>
  <si>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</si>
  <si>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</si>
  <si>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</si>
  <si>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</si>
  <si>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</si>
  <si>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</si>
  <si>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</si>
  <si>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</si>
  <si>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</si>
  <si>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</si>
  <si>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</si>
  <si>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</si>
  <si>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</si>
  <si>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</si>
  <si>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</si>
  <si>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</si>
  <si>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</si>
  <si>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</si>
  <si>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</si>
  <si>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</si>
  <si>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</si>
  <si>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</si>
  <si>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</si>
  <si>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</si>
  <si>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</si>
  <si>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</si>
  <si>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</si>
  <si>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</si>
  <si>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</si>
  <si>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</si>
  <si>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</si>
  <si>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</si>
  <si>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</si>
  <si>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</si>
  <si>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</si>
  <si>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</si>
  <si>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</si>
  <si>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</si>
  <si>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</si>
  <si>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</si>
  <si>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</si>
  <si>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</si>
  <si>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</si>
  <si>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</si>
  <si>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</si>
  <si>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</si>
  <si>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</si>
  <si>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</si>
  <si>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</si>
  <si>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</si>
  <si>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</si>
  <si>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</si>
  <si>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</si>
  <si>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</si>
  <si>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</si>
  <si>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</si>
  <si>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</si>
  <si>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</si>
  <si>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</si>
  <si>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</si>
  <si>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</si>
  <si>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</si>
  <si>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</si>
  <si>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</si>
  <si>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</si>
  <si>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</si>
  <si>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</si>
  <si>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</si>
  <si>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</si>
  <si>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</si>
  <si>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</si>
  <si>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</si>
  <si>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</si>
  <si>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</si>
  <si>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</si>
  <si>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</si>
  <si>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</si>
  <si>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</si>
  <si>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</si>
  <si>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</si>
  <si>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</si>
  <si>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</si>
  <si>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</si>
  <si>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</si>
  <si>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</si>
  <si>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</si>
  <si>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</si>
  <si>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</si>
  <si>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</si>
  <si>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</si>
  <si>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</si>
  <si>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</si>
  <si>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</si>
  <si>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</si>
  <si>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</si>
  <si>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</si>
  <si>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</si>
  <si>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</si>
  <si>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</si>
  <si>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</si>
  <si>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</si>
  <si>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</si>
  <si>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</si>
  <si>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</si>
  <si>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</si>
  <si>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</si>
  <si>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</si>
  <si>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</si>
  <si>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</si>
  <si>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</si>
  <si>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</si>
  <si>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</si>
  <si>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</si>
  <si>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</si>
  <si>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</si>
  <si>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</si>
  <si>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</si>
  <si>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</si>
  <si>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</si>
  <si>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</si>
  <si>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</si>
  <si>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</si>
  <si>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</si>
  <si>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</si>
  <si>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</si>
  <si>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</si>
  <si>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</si>
  <si>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</si>
  <si>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</si>
  <si>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</si>
  <si>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</si>
  <si>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</si>
  <si>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</si>
  <si>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</si>
  <si>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</si>
  <si>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</si>
  <si>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</si>
  <si>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</si>
  <si>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</si>
  <si>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</si>
  <si>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</si>
  <si>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</si>
  <si>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</si>
  <si>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</si>
  <si>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</si>
  <si>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</si>
  <si>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</si>
  <si>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</si>
  <si>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</si>
  <si>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</si>
  <si>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</si>
  <si>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</si>
  <si>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</si>
  <si>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</si>
  <si>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</si>
  <si>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</si>
  <si>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</si>
  <si>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</si>
  <si>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</si>
  <si>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</si>
  <si>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</si>
  <si>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</si>
  <si>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</si>
  <si>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</si>
  <si>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</si>
  <si>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</si>
  <si>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</si>
  <si>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</si>
  <si>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</si>
  <si>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</si>
  <si>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</si>
  <si>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</si>
  <si>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</si>
  <si>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</si>
  <si>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</si>
  <si>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</si>
  <si>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</si>
  <si>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</si>
  <si>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</si>
  <si>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</si>
  <si>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</si>
  <si>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</si>
  <si>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</si>
  <si>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</si>
  <si>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</si>
  <si>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</si>
  <si>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</si>
  <si>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</si>
  <si>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</si>
  <si>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</si>
  <si>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</si>
  <si>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</si>
  <si>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</si>
  <si>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</si>
  <si>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</si>
  <si>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</si>
  <si>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</si>
  <si>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</si>
  <si>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</si>
  <si>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</si>
  <si>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</si>
  <si>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</si>
  <si>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</si>
  <si>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</si>
  <si>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</si>
  <si>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</si>
  <si>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</si>
  <si>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</si>
  <si>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</si>
  <si>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</si>
  <si>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</si>
  <si>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</si>
  <si>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</si>
  <si>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</si>
  <si>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</si>
  <si>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</si>
  <si>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</si>
  <si>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</si>
  <si>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</si>
  <si>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</si>
  <si>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</si>
  <si>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</si>
  <si>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</si>
  <si>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</si>
  <si>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</si>
  <si>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</si>
  <si>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Flávia Magno Fernandes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</si>
  <si>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</si>
  <si>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</si>
  <si>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</si>
  <si>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</si>
  <si>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</si>
  <si>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</si>
  <si>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</si>
  <si>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</si>
  <si>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</si>
  <si>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</si>
  <si>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</si>
  <si>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</si>
  <si>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</si>
  <si>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</si>
  <si>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 xml:space="preserve"> ENAE - EMPRESA NACIONAL DE ESTERIZAÇÃO EIRELI</t>
  </si>
  <si>
    <t>SERVIÇOS DE REPROCESSAMENTO ( ESTERILIZAÇÃO)</t>
  </si>
  <si>
    <t>https://drive.google.com/file/d/19q_WWiJ_4cbL-8gOIAPO8k2Waa5Ns-87/view?usp=sharing</t>
  </si>
  <si>
    <t>SOCASA SAÚDE AMBIENTAL LTDA</t>
  </si>
  <si>
    <t>SERVIÇO DE CONTROLE DE PRAGAS, DESINSETIZAÇÃO</t>
  </si>
  <si>
    <t>https://drive.google.com/file/d/1a_LN1Aa7g1i5NbTcfrwGcP3u6f4_cDI1/view?usp=sharing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</si>
  <si>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</si>
  <si>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</si>
  <si>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</si>
  <si>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</si>
  <si>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</si>
  <si>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</si>
  <si>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</si>
  <si>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</si>
  <si>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</si>
  <si>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</si>
  <si>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</si>
  <si>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</si>
  <si>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</si>
  <si>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</si>
  <si>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</si>
  <si>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</si>
  <si>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</si>
  <si>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</si>
  <si>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</si>
  <si>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</si>
  <si>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</si>
  <si>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</si>
  <si>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</si>
  <si>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</si>
  <si>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</si>
  <si>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</si>
  <si>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</si>
  <si>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</si>
  <si>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</si>
  <si>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</si>
  <si>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</si>
  <si>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</si>
  <si>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</si>
  <si>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</si>
  <si>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</si>
  <si>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</si>
  <si>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</si>
  <si>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</si>
  <si>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</si>
  <si>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</si>
  <si>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</si>
  <si>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</si>
  <si>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</si>
  <si>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</si>
  <si>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</si>
  <si>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</si>
  <si>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</si>
  <si>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</si>
  <si>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</si>
  <si>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</si>
  <si>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</si>
  <si>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</si>
  <si>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</si>
  <si>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</si>
  <si>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</si>
  <si>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</si>
  <si>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</si>
  <si>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</si>
  <si>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</si>
  <si>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</si>
  <si>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</si>
  <si>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</si>
  <si>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</si>
  <si>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</si>
  <si>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</si>
  <si>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</si>
  <si>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</si>
  <si>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</si>
  <si>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</si>
  <si>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</si>
  <si>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</si>
  <si>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</si>
  <si>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</si>
  <si>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</si>
  <si>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</si>
  <si>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</si>
  <si>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</si>
  <si>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</si>
  <si>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</si>
  <si>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</si>
  <si>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</si>
  <si>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</si>
  <si>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</si>
  <si>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</si>
  <si>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</si>
  <si>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</si>
  <si>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</si>
  <si>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04315905402</t>
  </si>
  <si>
    <t>ROBERTO BRAZ DA SILVA JUNIOR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</si>
  <si>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</si>
  <si>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</si>
  <si>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</si>
  <si>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</si>
  <si>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</si>
  <si>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</si>
  <si>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</si>
  <si>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</si>
  <si>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</si>
  <si>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</si>
  <si>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</si>
  <si>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</si>
  <si>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</si>
  <si>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</si>
  <si>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</si>
  <si>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</si>
  <si>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</si>
  <si>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</si>
  <si>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</si>
  <si>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</si>
  <si>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</si>
  <si>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</si>
  <si>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</si>
  <si>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</si>
  <si>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</si>
  <si>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</si>
  <si>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</si>
  <si>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</si>
  <si>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</si>
  <si>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</si>
  <si>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</si>
  <si>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</si>
  <si>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</si>
  <si>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</si>
  <si>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</si>
  <si>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</si>
  <si>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</si>
  <si>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</si>
  <si>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</si>
  <si>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</si>
  <si>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</si>
  <si>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</si>
  <si>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</si>
  <si>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</si>
  <si>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</si>
  <si>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</si>
  <si>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</si>
  <si>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</si>
  <si>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</si>
  <si>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</si>
  <si>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</si>
  <si>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</si>
  <si>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</si>
  <si>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</si>
  <si>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</si>
  <si>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</si>
  <si>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</si>
  <si>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</si>
  <si>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</si>
  <si>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</si>
  <si>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</si>
  <si>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</si>
  <si>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</si>
  <si>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</si>
  <si>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</si>
  <si>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</si>
  <si>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</si>
  <si>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</si>
  <si>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</si>
  <si>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</si>
  <si>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</si>
  <si>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</si>
  <si>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</si>
  <si>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</si>
  <si>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</si>
  <si>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</si>
  <si>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</si>
  <si>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</si>
  <si>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</si>
  <si>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</si>
  <si>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</si>
  <si>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</si>
  <si>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</si>
  <si>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</si>
  <si>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</si>
  <si>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</si>
  <si>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</si>
  <si>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</si>
  <si>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</si>
  <si>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</si>
  <si>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</si>
  <si>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</si>
  <si>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</si>
  <si>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</si>
  <si>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SALARIO MATERNIDADE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</si>
  <si>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</si>
  <si>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</si>
  <si>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</si>
  <si>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</si>
  <si>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</si>
  <si>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</si>
  <si>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</si>
  <si>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</si>
  <si>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</si>
  <si>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</si>
  <si>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</si>
  <si>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</si>
  <si>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</si>
  <si>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08978475477</t>
  </si>
  <si>
    <t>NOEDJA KELLY LAURIANO GOMES DA SILVA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</si>
  <si>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</si>
  <si>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</si>
  <si>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</si>
  <si>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</si>
  <si>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</si>
  <si>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</si>
  <si>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</si>
  <si>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</si>
  <si>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</si>
  <si>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</si>
  <si>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</si>
  <si>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</si>
  <si>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</si>
  <si>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</si>
  <si>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</si>
  <si>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</si>
  <si>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</si>
  <si>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</si>
  <si>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</si>
  <si>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</si>
  <si>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</si>
  <si>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</si>
  <si>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</si>
  <si>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</si>
  <si>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</si>
  <si>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</si>
  <si>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</si>
  <si>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</si>
  <si>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</si>
  <si>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</si>
  <si>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</si>
  <si>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</si>
  <si>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</si>
  <si>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</si>
  <si>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</si>
  <si>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</si>
  <si>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</si>
  <si>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</si>
  <si>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</si>
  <si>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</si>
  <si>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</si>
  <si>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telefonica brasil s.a</t>
  </si>
  <si>
    <t>telefone/internet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</si>
  <si>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</si>
  <si>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</si>
  <si>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</si>
  <si>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</si>
  <si>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</si>
  <si>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https://drive.google.com/file/d/166wes_GsgKilYQSQOTjwHnZuRBWMzz2v/view?usp=sharing</t>
  </si>
  <si>
    <t>11267434457</t>
  </si>
  <si>
    <t xml:space="preserve">MARNA ACIOLI WANDERLEY COSTA </t>
  </si>
  <si>
    <t>08935257400</t>
  </si>
  <si>
    <t xml:space="preserve">SHIRLEIDE FERNANDES DA CUNHA </t>
  </si>
  <si>
    <t xml:space="preserve">MARINA ACIOLI WANDERLEY COSTA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</si>
  <si>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</si>
  <si>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</si>
  <si>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</si>
  <si>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</si>
  <si>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</si>
  <si>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</si>
  <si>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</si>
  <si>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</si>
  <si>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</si>
  <si>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</si>
  <si>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</si>
  <si>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</si>
  <si>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</si>
  <si>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</si>
  <si>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</si>
  <si>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</si>
  <si>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</si>
  <si>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</si>
  <si>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</si>
  <si>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</si>
  <si>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</si>
  <si>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 xml:space="preserve">MA SERVIÇOS COMBINADOS PARA APOIO A EDIFICIOS 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</si>
  <si>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</si>
  <si>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</si>
  <si>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</si>
  <si>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</si>
  <si>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</si>
  <si>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</si>
  <si>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</si>
  <si>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</si>
  <si>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</si>
  <si>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</si>
  <si>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</si>
  <si>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</si>
  <si>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</si>
  <si>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</si>
  <si>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</si>
  <si>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</si>
  <si>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</si>
  <si>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</si>
  <si>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</si>
  <si>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</si>
  <si>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</si>
  <si>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</si>
  <si>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ELANA MOVEIS</t>
  </si>
  <si>
    <t>3.12</t>
  </si>
  <si>
    <t>11449180000290</t>
  </si>
  <si>
    <t>DPROSMED DISTRIBUIDORA DE PRODUTOS MEDICOS</t>
  </si>
  <si>
    <t>11449180000100</t>
  </si>
  <si>
    <t>02535864000133</t>
  </si>
  <si>
    <t xml:space="preserve">VR BENEFICIOS E SERVIÇOS </t>
  </si>
  <si>
    <t>11378531400</t>
  </si>
  <si>
    <t xml:space="preserve">DOUGLAS LUIZ DE MIRANDA </t>
  </si>
  <si>
    <t>10672123452</t>
  </si>
  <si>
    <t xml:space="preserve">ELLEN STERPHANIE ALVES DA SILVA </t>
  </si>
  <si>
    <t>09243309455</t>
  </si>
  <si>
    <t xml:space="preserve">NIELE FERREIRA DA SILVA </t>
  </si>
  <si>
    <t>04756870430</t>
  </si>
  <si>
    <t xml:space="preserve">SUHELLEN CHRISTINE VILANOVA DA COSTA </t>
  </si>
  <si>
    <t>41846600000152</t>
  </si>
  <si>
    <t>TUTO EDUCAÇÃO LTDA</t>
  </si>
  <si>
    <t>JANEIRO/2024</t>
  </si>
  <si>
    <t>ANO 2 0 2 4 - Competência mês de JANEIRO/2024</t>
  </si>
  <si>
    <t>CENTRO DE PARTO NORMAL PERI-HOSPITALAR
PLANILHA DÉBITO E CRÉDITO
 MÊS JANEIRO/2024</t>
  </si>
  <si>
    <t>Percentual de turnover do mês de JANEIRO/2024</t>
  </si>
  <si>
    <t>CENTRO DE PARTO NORMAL PERI-HOSPITALAR
SALDO DE PROVISÃO - JANEIRO/2024</t>
  </si>
  <si>
    <t>01/2024</t>
  </si>
  <si>
    <t>71069029424</t>
  </si>
  <si>
    <t xml:space="preserve">PAULO VINICIUS AGUIAR </t>
  </si>
  <si>
    <t>01/2025</t>
  </si>
  <si>
    <t>70977969444</t>
  </si>
  <si>
    <t xml:space="preserve">WESLEY LEANDRO BANDEIRA DE MOURA </t>
  </si>
  <si>
    <t xml:space="preserve">HORAS FALTAS </t>
  </si>
  <si>
    <t>HORAS FALTAS DSR</t>
  </si>
  <si>
    <t>BANCO: 2864                       
AG: 237
CONTA: 3710-9
TIPO DE APLICAÇÃO: FIC FI RF REFERENCIADO DI PLUS</t>
  </si>
  <si>
    <t>31/01/2024</t>
  </si>
  <si>
    <t>56279</t>
  </si>
  <si>
    <t>CARDOZO SOUZA ALIMETOS LTDA</t>
  </si>
  <si>
    <t>COMPRA DE COPOS DESCARTAVEIS</t>
  </si>
  <si>
    <t>5.7</t>
  </si>
  <si>
    <t>136997</t>
  </si>
  <si>
    <t>COMPRA  MATERIAIS P/ CUSTOMIZAÇÃO EVENTO DE CARNAVAL C/ RNS</t>
  </si>
  <si>
    <t>15372</t>
  </si>
  <si>
    <t>ABASTECIMENTO DO CARRO ADM</t>
  </si>
  <si>
    <t>13351563</t>
  </si>
  <si>
    <t>13581047</t>
  </si>
  <si>
    <t>4856</t>
  </si>
  <si>
    <t>4826</t>
  </si>
  <si>
    <t>26240218554757000192550010000048561965626179</t>
  </si>
  <si>
    <t>65267</t>
  </si>
  <si>
    <t>26240111449180000100550010000652671000304887</t>
  </si>
  <si>
    <t>14342</t>
  </si>
  <si>
    <t>26240111449180000290550010000143421000304890</t>
  </si>
  <si>
    <t>VANPEL MAT DE ESCRITORIO E INFOR</t>
  </si>
  <si>
    <t>058701</t>
  </si>
  <si>
    <t>26240108014460000180550010000587011001408135</t>
  </si>
  <si>
    <t>08014460000180</t>
  </si>
  <si>
    <t>058898</t>
  </si>
  <si>
    <t>26240108014460000180550010000588981001410524</t>
  </si>
  <si>
    <t>43629531000231</t>
  </si>
  <si>
    <t>CARDOZO SOUZA ALIMENTOS LTDA</t>
  </si>
  <si>
    <t>26240143629531000231650050000562791050611523</t>
  </si>
  <si>
    <t>59531978</t>
  </si>
  <si>
    <t>PWML7JW9</t>
  </si>
  <si>
    <t>149608</t>
  </si>
  <si>
    <t>26240112781233000310650060001496081001585943</t>
  </si>
  <si>
    <t>150272</t>
  </si>
  <si>
    <t>26240112781233000310650060001502721001593174</t>
  </si>
  <si>
    <t>151644</t>
  </si>
  <si>
    <t>26240112781233000310650060001516441001608300</t>
  </si>
  <si>
    <t>92058</t>
  </si>
  <si>
    <t>26240112781233000409650030000920581000959563</t>
  </si>
  <si>
    <t>12781233000409</t>
  </si>
  <si>
    <t>92059</t>
  </si>
  <si>
    <t>26240112781233000409650030000920591000959579</t>
  </si>
  <si>
    <t>153702</t>
  </si>
  <si>
    <t>26240112781233000310650060001537021001631242</t>
  </si>
  <si>
    <t>18658</t>
  </si>
  <si>
    <t>979</t>
  </si>
  <si>
    <t>ONVE78554</t>
  </si>
  <si>
    <t>4854</t>
  </si>
  <si>
    <t>26240218554757000192550010000048541483746535</t>
  </si>
  <si>
    <t>84</t>
  </si>
  <si>
    <t>26257</t>
  </si>
  <si>
    <t>3D78DBEE</t>
  </si>
  <si>
    <t>603</t>
  </si>
  <si>
    <t>CE2FDE550</t>
  </si>
  <si>
    <t>77</t>
  </si>
  <si>
    <t>7598</t>
  </si>
  <si>
    <t>LHLK63749</t>
  </si>
  <si>
    <t>RST7MW6B</t>
  </si>
  <si>
    <t>658</t>
  </si>
  <si>
    <t>PWCW99837</t>
  </si>
  <si>
    <t>14529</t>
  </si>
  <si>
    <t>EV7BYALG</t>
  </si>
  <si>
    <t>GHVEVLAH</t>
  </si>
  <si>
    <t>602</t>
  </si>
  <si>
    <t>63</t>
  </si>
  <si>
    <t>6SUQIJ</t>
  </si>
  <si>
    <t>BRANDÃO &amp; SÁ CONTABILIDADE GERENCIAL SOCIEDADE SIMPLES</t>
  </si>
  <si>
    <t>3104</t>
  </si>
  <si>
    <t>M3UB2SGJ</t>
  </si>
  <si>
    <t>10545188000107</t>
  </si>
  <si>
    <t>PRINCIPIOS &amp; PRINCIPIOS SERVIÇOS CONTABEIS LTDA</t>
  </si>
  <si>
    <t xml:space="preserve">871 </t>
  </si>
  <si>
    <t>XDYA1NXR</t>
  </si>
  <si>
    <t>https://drive.google.com/file/d/1SC6NaNoopTVY1ZWqlCQO5Ec4QJYSKdw1/view?usp=sharing</t>
  </si>
  <si>
    <t>PRINCÍPIOS &amp; PRINCÍPIOS SERVIÇOS CONTÁBEIS LTDA ME</t>
  </si>
  <si>
    <t>Férias - Fabiano de Almeida Cruz</t>
  </si>
  <si>
    <t>Férias - Marcos Roberto das Virgens</t>
  </si>
  <si>
    <t>Rescisão Aprendiz João Pedro Veiga Melo</t>
  </si>
  <si>
    <t>Rescisão</t>
  </si>
  <si>
    <t>Pa Arquivos Ltda</t>
  </si>
  <si>
    <t>01525416</t>
  </si>
  <si>
    <t xml:space="preserve">EMPRESA BRASILEIRA DE BENEFICIOS </t>
  </si>
  <si>
    <t>CRÉDITO NO CARTÃO CAJU</t>
  </si>
  <si>
    <t xml:space="preserve">MEDIA LIC. MATERNIDADE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</si>
</sst>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</numFmts>
  <fonts count="20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160">
    <xf numFmtId="0" fontId="0" fillId="0" borderId="0"/>
    <xf numFmtId="0" fontId="112" fillId="44" borderId="0" applyNumberFormat="0" applyBorder="0" applyAlignment="0" applyProtection="0"/>
    <xf numFmtId="0" fontId="143" fillId="46" borderId="0" applyNumberFormat="0" applyBorder="0" applyAlignment="0" applyProtection="0"/>
    <xf numFmtId="43" fontId="143" fillId="0" borderId="0" applyFont="0" applyFill="0" applyBorder="0" applyAlignment="0" applyProtection="0"/>
    <xf numFmtId="0" fontId="143" fillId="48" borderId="0" applyNumberFormat="0" applyBorder="0" applyAlignment="0" applyProtection="0"/>
    <xf numFmtId="0" fontId="143" fillId="9" borderId="0" applyNumberFormat="0" applyBorder="0" applyAlignment="0" applyProtection="0"/>
    <xf numFmtId="0" fontId="114" fillId="52" borderId="24" applyNumberFormat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0" fontId="143" fillId="46" borderId="0" applyNumberFormat="0" applyBorder="0" applyAlignment="0" applyProtection="0"/>
    <xf numFmtId="44" fontId="143" fillId="0" borderId="0" applyFont="0" applyFill="0" applyBorder="0" applyAlignment="0" applyProtection="0"/>
    <xf numFmtId="0" fontId="143" fillId="40" borderId="22" applyNumberFormat="0" applyFont="0" applyAlignment="0" applyProtection="0"/>
    <xf numFmtId="0" fontId="143" fillId="0" borderId="0"/>
    <xf numFmtId="0" fontId="72" fillId="0" borderId="0" applyNumberFormat="0" applyFill="0" applyBorder="0" applyAlignment="0" applyProtection="0"/>
    <xf numFmtId="0" fontId="112" fillId="61" borderId="0" applyNumberFormat="0" applyBorder="0" applyAlignment="0" applyProtection="0"/>
    <xf numFmtId="0" fontId="94" fillId="49" borderId="23" applyNumberFormat="0" applyAlignment="0" applyProtection="0"/>
    <xf numFmtId="0" fontId="143" fillId="0" borderId="0"/>
    <xf numFmtId="0" fontId="143" fillId="55" borderId="0" applyNumberFormat="0" applyBorder="0" applyAlignment="0" applyProtection="0"/>
    <xf numFmtId="44" fontId="71" fillId="0" borderId="0" applyFont="0" applyFill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1" borderId="0" applyNumberFormat="0" applyBorder="0" applyAlignment="0" applyProtection="0"/>
    <xf numFmtId="0" fontId="143" fillId="0" borderId="0"/>
    <xf numFmtId="0" fontId="143" fillId="53" borderId="0" applyNumberFormat="0" applyBorder="0" applyAlignment="0" applyProtection="0"/>
    <xf numFmtId="0" fontId="87" fillId="60" borderId="0" applyNumberFormat="0" applyBorder="0" applyAlignment="0" applyProtection="0"/>
    <xf numFmtId="0" fontId="117" fillId="0" borderId="0" applyNumberFormat="0" applyFill="0" applyBorder="0" applyAlignment="0" applyProtection="0"/>
    <xf numFmtId="0" fontId="143" fillId="41" borderId="0" applyNumberFormat="0" applyBorder="0" applyAlignment="0" applyProtection="0"/>
    <xf numFmtId="0" fontId="143" fillId="51" borderId="0" applyNumberFormat="0" applyBorder="0" applyAlignment="0" applyProtection="0"/>
    <xf numFmtId="0" fontId="143" fillId="47" borderId="0" applyNumberFormat="0" applyBorder="0" applyAlignment="0" applyProtection="0"/>
    <xf numFmtId="0" fontId="143" fillId="0" borderId="0"/>
    <xf numFmtId="0" fontId="143" fillId="53" borderId="0" applyNumberFormat="0" applyBorder="0" applyAlignment="0" applyProtection="0"/>
    <xf numFmtId="0" fontId="143" fillId="55" borderId="0" applyNumberFormat="0" applyBorder="0" applyAlignment="0" applyProtection="0"/>
    <xf numFmtId="0" fontId="28" fillId="42" borderId="0" applyNumberFormat="0" applyBorder="0" applyAlignment="0" applyProtection="0"/>
    <xf numFmtId="0" fontId="143" fillId="15" borderId="0" applyNumberFormat="0" applyBorder="0" applyAlignment="0" applyProtection="0"/>
    <xf numFmtId="0" fontId="143" fillId="53" borderId="0" applyNumberFormat="0" applyBorder="0" applyAlignment="0" applyProtection="0"/>
    <xf numFmtId="0" fontId="143" fillId="55" borderId="0" applyNumberFormat="0" applyBorder="0" applyAlignment="0" applyProtection="0"/>
    <xf numFmtId="0" fontId="143" fillId="53" borderId="0" applyNumberFormat="0" applyBorder="0" applyAlignment="0" applyProtection="0"/>
    <xf numFmtId="0" fontId="121" fillId="0" borderId="0" applyNumberFormat="0" applyFill="0" applyBorder="0" applyAlignment="0" applyProtection="0"/>
    <xf numFmtId="0" fontId="143" fillId="48" borderId="0" applyNumberFormat="0" applyBorder="0" applyAlignment="0" applyProtection="0"/>
    <xf numFmtId="0" fontId="143" fillId="53" borderId="0" applyNumberFormat="0" applyBorder="0" applyAlignment="0" applyProtection="0"/>
    <xf numFmtId="0" fontId="120" fillId="0" borderId="0" applyNumberFormat="0" applyFill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1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28" fillId="72" borderId="0" applyNumberFormat="0" applyBorder="0" applyAlignment="0" applyProtection="0"/>
    <xf numFmtId="0" fontId="143" fillId="15" borderId="0" applyNumberFormat="0" applyBorder="0" applyAlignment="0" applyProtection="0"/>
    <xf numFmtId="0" fontId="143" fillId="51" borderId="0" applyNumberFormat="0" applyBorder="0" applyAlignment="0" applyProtection="0"/>
    <xf numFmtId="0" fontId="113" fillId="0" borderId="0" applyNumberFormat="0" applyFill="0" applyBorder="0" applyAlignment="0" applyProtection="0"/>
    <xf numFmtId="0" fontId="143" fillId="48" borderId="0" applyNumberFormat="0" applyBorder="0" applyAlignment="0" applyProtection="0"/>
    <xf numFmtId="0" fontId="143" fillId="46" borderId="0" applyNumberFormat="0" applyBorder="0" applyAlignment="0" applyProtection="0"/>
    <xf numFmtId="0" fontId="143" fillId="47" borderId="0" applyNumberFormat="0" applyBorder="0" applyAlignment="0" applyProtection="0"/>
    <xf numFmtId="0" fontId="120" fillId="0" borderId="0" applyNumberFormat="0" applyFill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15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44" fontId="122" fillId="0" borderId="0" applyFont="0" applyFill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41" borderId="0" applyNumberFormat="0" applyBorder="0" applyAlignment="0" applyProtection="0"/>
    <xf numFmtId="0" fontId="143" fillId="46" borderId="0" applyNumberFormat="0" applyBorder="0" applyAlignment="0" applyProtection="0"/>
    <xf numFmtId="0" fontId="143" fillId="48" borderId="0" applyNumberFormat="0" applyBorder="0" applyAlignment="0" applyProtection="0"/>
    <xf numFmtId="0" fontId="143" fillId="41" borderId="0" applyNumberFormat="0" applyBorder="0" applyAlignment="0" applyProtection="0"/>
    <xf numFmtId="0" fontId="143" fillId="48" borderId="0" applyNumberFormat="0" applyBorder="0" applyAlignment="0" applyProtection="0"/>
    <xf numFmtId="0" fontId="143" fillId="41" borderId="0" applyNumberFormat="0" applyBorder="0" applyAlignment="0" applyProtection="0"/>
    <xf numFmtId="0" fontId="143" fillId="62" borderId="0" applyNumberFormat="0" applyBorder="0" applyAlignment="0" applyProtection="0"/>
    <xf numFmtId="0" fontId="143" fillId="48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1" borderId="0" applyNumberFormat="0" applyBorder="0" applyAlignment="0" applyProtection="0"/>
    <xf numFmtId="0" fontId="143" fillId="48" borderId="0" applyNumberFormat="0" applyBorder="0" applyAlignment="0" applyProtection="0"/>
    <xf numFmtId="0" fontId="143" fillId="41" borderId="0" applyNumberFormat="0" applyBorder="0" applyAlignment="0" applyProtection="0"/>
    <xf numFmtId="0" fontId="143" fillId="48" borderId="0" applyNumberFormat="0" applyBorder="0" applyAlignment="0" applyProtection="0"/>
    <xf numFmtId="0" fontId="143" fillId="41" borderId="0" applyNumberFormat="0" applyBorder="0" applyAlignment="0" applyProtection="0"/>
    <xf numFmtId="0" fontId="143" fillId="48" borderId="0" applyNumberFormat="0" applyBorder="0" applyAlignment="0" applyProtection="0"/>
    <xf numFmtId="0" fontId="143" fillId="48" borderId="0" applyNumberFormat="0" applyBorder="0" applyAlignment="0" applyProtection="0"/>
    <xf numFmtId="0" fontId="143" fillId="0" borderId="0"/>
    <xf numFmtId="0" fontId="143" fillId="41" borderId="0" applyNumberFormat="0" applyBorder="0" applyAlignment="0" applyProtection="0"/>
    <xf numFmtId="0" fontId="143" fillId="62" borderId="0" applyNumberFormat="0" applyBorder="0" applyAlignment="0" applyProtection="0"/>
    <xf numFmtId="0" fontId="143" fillId="0" borderId="0"/>
    <xf numFmtId="0" fontId="143" fillId="0" borderId="0"/>
    <xf numFmtId="0" fontId="143" fillId="62" borderId="0" applyNumberFormat="0" applyBorder="0" applyAlignment="0" applyProtection="0"/>
    <xf numFmtId="0" fontId="112" fillId="74" borderId="0" applyNumberFormat="0" applyBorder="0" applyAlignment="0" applyProtection="0"/>
    <xf numFmtId="0" fontId="143" fillId="39" borderId="0" applyNumberFormat="0" applyBorder="0" applyAlignment="0" applyProtection="0"/>
    <xf numFmtId="0" fontId="143" fillId="51" borderId="0" applyNumberFormat="0" applyBorder="0" applyAlignment="0" applyProtection="0"/>
    <xf numFmtId="0" fontId="143" fillId="55" borderId="0" applyNumberFormat="0" applyBorder="0" applyAlignment="0" applyProtection="0"/>
    <xf numFmtId="0" fontId="143" fillId="47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28" fillId="75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0" borderId="0"/>
    <xf numFmtId="0" fontId="143" fillId="0" borderId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9" borderId="0" applyNumberFormat="0" applyBorder="0" applyAlignment="0" applyProtection="0"/>
    <xf numFmtId="0" fontId="143" fillId="62" borderId="0" applyNumberFormat="0" applyBorder="0" applyAlignment="0" applyProtection="0"/>
    <xf numFmtId="166" fontId="71" fillId="0" borderId="0" applyFont="0" applyFill="0" applyBorder="0" applyAlignment="0" applyProtection="0"/>
    <xf numFmtId="0" fontId="143" fillId="0" borderId="0"/>
    <xf numFmtId="0" fontId="143" fillId="62" borderId="0" applyNumberFormat="0" applyBorder="0" applyAlignment="0" applyProtection="0"/>
    <xf numFmtId="0" fontId="143" fillId="0" borderId="0"/>
    <xf numFmtId="0" fontId="143" fillId="0" borderId="0"/>
    <xf numFmtId="0" fontId="143" fillId="46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0" borderId="0"/>
    <xf numFmtId="0" fontId="143" fillId="0" borderId="0"/>
    <xf numFmtId="0" fontId="143" fillId="62" borderId="0" applyNumberFormat="0" applyBorder="0" applyAlignment="0" applyProtection="0"/>
    <xf numFmtId="0" fontId="143" fillId="0" borderId="0"/>
    <xf numFmtId="0" fontId="143" fillId="0" borderId="0"/>
    <xf numFmtId="0" fontId="143" fillId="39" borderId="0" applyNumberFormat="0" applyBorder="0" applyAlignment="0" applyProtection="0"/>
    <xf numFmtId="0" fontId="143" fillId="62" borderId="0" applyNumberFormat="0" applyBorder="0" applyAlignment="0" applyProtection="0"/>
    <xf numFmtId="0" fontId="143" fillId="62" borderId="0" applyNumberFormat="0" applyBorder="0" applyAlignment="0" applyProtection="0"/>
    <xf numFmtId="0" fontId="143" fillId="0" borderId="0"/>
    <xf numFmtId="0" fontId="143" fillId="0" borderId="0"/>
    <xf numFmtId="0" fontId="143" fillId="39" borderId="0" applyNumberFormat="0" applyBorder="0" applyAlignment="0" applyProtection="0"/>
    <xf numFmtId="0" fontId="143" fillId="62" borderId="0" applyNumberFormat="0" applyBorder="0" applyAlignment="0" applyProtection="0"/>
    <xf numFmtId="0" fontId="143" fillId="0" borderId="0"/>
    <xf numFmtId="0" fontId="143" fillId="0" borderId="0"/>
    <xf numFmtId="0" fontId="143" fillId="51" borderId="0" applyNumberFormat="0" applyBorder="0" applyAlignment="0" applyProtection="0"/>
    <xf numFmtId="0" fontId="143" fillId="39" borderId="0" applyNumberFormat="0" applyBorder="0" applyAlignment="0" applyProtection="0"/>
    <xf numFmtId="0" fontId="143" fillId="62" borderId="0" applyNumberFormat="0" applyBorder="0" applyAlignment="0" applyProtection="0"/>
    <xf numFmtId="0" fontId="143" fillId="55" borderId="0" applyNumberFormat="0" applyBorder="0" applyAlignment="0" applyProtection="0"/>
    <xf numFmtId="0" fontId="143" fillId="47" borderId="0" applyNumberFormat="0" applyBorder="0" applyAlignment="0" applyProtection="0"/>
    <xf numFmtId="0" fontId="143" fillId="54" borderId="0" applyNumberFormat="0" applyBorder="0" applyAlignment="0" applyProtection="0"/>
    <xf numFmtId="0" fontId="143" fillId="39" borderId="0" applyNumberFormat="0" applyBorder="0" applyAlignment="0" applyProtection="0"/>
    <xf numFmtId="0" fontId="143" fillId="15" borderId="0" applyNumberFormat="0" applyBorder="0" applyAlignment="0" applyProtection="0"/>
    <xf numFmtId="0" fontId="143" fillId="62" borderId="0" applyNumberFormat="0" applyBorder="0" applyAlignment="0" applyProtection="0"/>
    <xf numFmtId="0" fontId="143" fillId="39" borderId="0" applyNumberFormat="0" applyBorder="0" applyAlignment="0" applyProtection="0"/>
    <xf numFmtId="0" fontId="143" fillId="62" borderId="0" applyNumberFormat="0" applyBorder="0" applyAlignment="0" applyProtection="0"/>
    <xf numFmtId="0" fontId="143" fillId="0" borderId="0"/>
    <xf numFmtId="0" fontId="143" fillId="39" borderId="0" applyNumberFormat="0" applyBorder="0" applyAlignment="0" applyProtection="0"/>
    <xf numFmtId="0" fontId="143" fillId="55" borderId="0" applyNumberFormat="0" applyBorder="0" applyAlignment="0" applyProtection="0"/>
    <xf numFmtId="0" fontId="143" fillId="62" borderId="0" applyNumberFormat="0" applyBorder="0" applyAlignment="0" applyProtection="0"/>
    <xf numFmtId="0" fontId="143" fillId="39" borderId="0" applyNumberFormat="0" applyBorder="0" applyAlignment="0" applyProtection="0"/>
    <xf numFmtId="0" fontId="143" fillId="62" borderId="0" applyNumberFormat="0" applyBorder="0" applyAlignment="0" applyProtection="0"/>
    <xf numFmtId="0" fontId="143" fillId="39" borderId="0" applyNumberFormat="0" applyBorder="0" applyAlignment="0" applyProtection="0"/>
    <xf numFmtId="0" fontId="143" fillId="53" borderId="0" applyNumberFormat="0" applyBorder="0" applyAlignment="0" applyProtection="0"/>
    <xf numFmtId="0" fontId="143" fillId="62" borderId="0" applyNumberFormat="0" applyBorder="0" applyAlignment="0" applyProtection="0"/>
    <xf numFmtId="0" fontId="143" fillId="47" borderId="0" applyNumberFormat="0" applyBorder="0" applyAlignment="0" applyProtection="0"/>
    <xf numFmtId="0" fontId="143" fillId="0" borderId="0"/>
    <xf numFmtId="0" fontId="143" fillId="47" borderId="0" applyNumberFormat="0" applyBorder="0" applyAlignment="0" applyProtection="0"/>
    <xf numFmtId="0" fontId="143" fillId="41" borderId="0" applyNumberFormat="0" applyBorder="0" applyAlignment="0" applyProtection="0"/>
    <xf numFmtId="0" fontId="143" fillId="51" borderId="0" applyNumberFormat="0" applyBorder="0" applyAlignment="0" applyProtection="0"/>
    <xf numFmtId="0" fontId="143" fillId="47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0" borderId="22" applyNumberFormat="0" applyFont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28" fillId="76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41" fontId="122" fillId="0" borderId="0" applyFont="0" applyFill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47" borderId="0" applyNumberFormat="0" applyBorder="0" applyAlignment="0" applyProtection="0"/>
    <xf numFmtId="0" fontId="143" fillId="51" borderId="0" applyNumberFormat="0" applyBorder="0" applyAlignment="0" applyProtection="0"/>
    <xf numFmtId="0" fontId="143" fillId="47" borderId="0" applyNumberFormat="0" applyBorder="0" applyAlignment="0" applyProtection="0"/>
    <xf numFmtId="0" fontId="143" fillId="51" borderId="0" applyNumberFormat="0" applyBorder="0" applyAlignment="0" applyProtection="0"/>
    <xf numFmtId="0" fontId="143" fillId="47" borderId="0" applyNumberFormat="0" applyBorder="0" applyAlignment="0" applyProtection="0"/>
    <xf numFmtId="0" fontId="143" fillId="51" borderId="0" applyNumberFormat="0" applyBorder="0" applyAlignment="0" applyProtection="0"/>
    <xf numFmtId="0" fontId="143" fillId="55" borderId="0" applyNumberFormat="0" applyBorder="0" applyAlignment="0" applyProtection="0"/>
    <xf numFmtId="0" fontId="143" fillId="47" borderId="0" applyNumberFormat="0" applyBorder="0" applyAlignment="0" applyProtection="0"/>
    <xf numFmtId="43" fontId="143" fillId="0" borderId="0" applyFont="0" applyFill="0" applyBorder="0" applyAlignment="0" applyProtection="0"/>
    <xf numFmtId="0" fontId="143" fillId="51" borderId="0" applyNumberFormat="0" applyBorder="0" applyAlignment="0" applyProtection="0"/>
    <xf numFmtId="0" fontId="143" fillId="47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51" borderId="0" applyNumberFormat="0" applyBorder="0" applyAlignment="0" applyProtection="0"/>
    <xf numFmtId="0" fontId="143" fillId="55" borderId="0" applyNumberFormat="0" applyBorder="0" applyAlignment="0" applyProtection="0"/>
    <xf numFmtId="0" fontId="143" fillId="47" borderId="0" applyNumberFormat="0" applyBorder="0" applyAlignment="0" applyProtection="0"/>
    <xf numFmtId="0" fontId="143" fillId="15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143" fillId="1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15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87" fillId="45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112" fillId="77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143" fillId="15" borderId="0" applyNumberFormat="0" applyBorder="0" applyAlignment="0" applyProtection="0"/>
    <xf numFmtId="0" fontId="130" fillId="67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143" fillId="15" borderId="0" applyNumberFormat="0" applyBorder="0" applyAlignment="0" applyProtection="0"/>
    <xf numFmtId="0" fontId="127" fillId="78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28" fillId="84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143" fillId="0" borderId="0"/>
    <xf numFmtId="0" fontId="143" fillId="15" borderId="0" applyNumberFormat="0" applyBorder="0" applyAlignment="0" applyProtection="0"/>
    <xf numFmtId="0" fontId="143" fillId="53" borderId="0" applyNumberFormat="0" applyBorder="0" applyAlignment="0" applyProtection="0"/>
    <xf numFmtId="0" fontId="143" fillId="15" borderId="0" applyNumberFormat="0" applyBorder="0" applyAlignment="0" applyProtection="0"/>
    <xf numFmtId="0" fontId="143" fillId="15" borderId="0" applyNumberFormat="0" applyBorder="0" applyAlignment="0" applyProtection="0"/>
    <xf numFmtId="0" fontId="143" fillId="15" borderId="0" applyNumberFormat="0" applyBorder="0" applyAlignment="0" applyProtection="0"/>
    <xf numFmtId="0" fontId="143" fillId="15" borderId="0" applyNumberFormat="0" applyBorder="0" applyAlignment="0" applyProtection="0"/>
    <xf numFmtId="0" fontId="143" fillId="15" borderId="0" applyNumberFormat="0" applyBorder="0" applyAlignment="0" applyProtection="0"/>
    <xf numFmtId="0" fontId="143" fillId="54" borderId="0" applyNumberFormat="0" applyBorder="0" applyAlignment="0" applyProtection="0"/>
    <xf numFmtId="0" fontId="143" fillId="15" borderId="0" applyNumberFormat="0" applyBorder="0" applyAlignment="0" applyProtection="0"/>
    <xf numFmtId="0" fontId="143" fillId="54" borderId="0" applyNumberFormat="0" applyBorder="0" applyAlignment="0" applyProtection="0"/>
    <xf numFmtId="0" fontId="143" fillId="15" borderId="0" applyNumberFormat="0" applyBorder="0" applyAlignment="0" applyProtection="0"/>
    <xf numFmtId="0" fontId="143" fillId="54" borderId="0" applyNumberFormat="0" applyBorder="0" applyAlignment="0" applyProtection="0"/>
    <xf numFmtId="0" fontId="143" fillId="15" borderId="0" applyNumberFormat="0" applyBorder="0" applyAlignment="0" applyProtection="0"/>
    <xf numFmtId="0" fontId="143" fillId="54" borderId="0" applyNumberFormat="0" applyBorder="0" applyAlignment="0" applyProtection="0"/>
    <xf numFmtId="0" fontId="143" fillId="15" borderId="0" applyNumberFormat="0" applyBorder="0" applyAlignment="0" applyProtection="0"/>
    <xf numFmtId="0" fontId="143" fillId="54" borderId="0" applyNumberFormat="0" applyBorder="0" applyAlignment="0" applyProtection="0"/>
    <xf numFmtId="0" fontId="143" fillId="15" borderId="0" applyNumberFormat="0" applyBorder="0" applyAlignment="0" applyProtection="0"/>
    <xf numFmtId="0" fontId="143" fillId="54" borderId="0" applyNumberFormat="0" applyBorder="0" applyAlignment="0" applyProtection="0"/>
    <xf numFmtId="0" fontId="143" fillId="15" borderId="0" applyNumberFormat="0" applyBorder="0" applyAlignment="0" applyProtection="0"/>
    <xf numFmtId="0" fontId="143" fillId="54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15" borderId="0" applyNumberFormat="0" applyBorder="0" applyAlignment="0" applyProtection="0"/>
    <xf numFmtId="0" fontId="143" fillId="51" borderId="0" applyNumberFormat="0" applyBorder="0" applyAlignment="0" applyProtection="0"/>
    <xf numFmtId="0" fontId="143" fillId="55" borderId="0" applyNumberFormat="0" applyBorder="0" applyAlignment="0" applyProtection="0"/>
    <xf numFmtId="0" fontId="143" fillId="51" borderId="0" applyNumberFormat="0" applyBorder="0" applyAlignment="0" applyProtection="0"/>
    <xf numFmtId="0" fontId="143" fillId="55" borderId="0" applyNumberFormat="0" applyBorder="0" applyAlignment="0" applyProtection="0"/>
    <xf numFmtId="0" fontId="143" fillId="51" borderId="0" applyNumberFormat="0" applyBorder="0" applyAlignment="0" applyProtection="0"/>
    <xf numFmtId="0" fontId="143" fillId="55" borderId="0" applyNumberFormat="0" applyBorder="0" applyAlignment="0" applyProtection="0"/>
    <xf numFmtId="0" fontId="143" fillId="55" borderId="0" applyNumberFormat="0" applyBorder="0" applyAlignment="0" applyProtection="0"/>
    <xf numFmtId="0" fontId="143" fillId="51" borderId="0" applyNumberFormat="0" applyBorder="0" applyAlignment="0" applyProtection="0"/>
    <xf numFmtId="0" fontId="143" fillId="55" borderId="0" applyNumberFormat="0" applyBorder="0" applyAlignment="0" applyProtection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1" borderId="0" applyNumberFormat="0" applyBorder="0" applyAlignment="0" applyProtection="0"/>
    <xf numFmtId="0" fontId="28" fillId="80" borderId="0" applyNumberFormat="0" applyBorder="0" applyAlignment="0" applyProtection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0" borderId="0"/>
    <xf numFmtId="0" fontId="143" fillId="55" borderId="0" applyNumberFormat="0" applyBorder="0" applyAlignment="0" applyProtection="0"/>
    <xf numFmtId="0" fontId="143" fillId="55" borderId="0" applyNumberFormat="0" applyBorder="0" applyAlignment="0" applyProtection="0"/>
    <xf numFmtId="0" fontId="143" fillId="54" borderId="0" applyNumberFormat="0" applyBorder="0" applyAlignment="0" applyProtection="0"/>
    <xf numFmtId="0" fontId="28" fillId="81" borderId="0" applyNumberFormat="0" applyBorder="0" applyAlignment="0" applyProtection="0"/>
    <xf numFmtId="0" fontId="143" fillId="9" borderId="0" applyNumberFormat="0" applyBorder="0" applyAlignment="0" applyProtection="0"/>
    <xf numFmtId="0" fontId="143" fillId="55" borderId="0" applyNumberFormat="0" applyBorder="0" applyAlignment="0" applyProtection="0"/>
    <xf numFmtId="0" fontId="143" fillId="39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28" fillId="86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4" borderId="0" applyNumberFormat="0" applyBorder="0" applyAlignment="0" applyProtection="0"/>
    <xf numFmtId="0" fontId="143" fillId="53" borderId="0" applyNumberFormat="0" applyBorder="0" applyAlignment="0" applyProtection="0"/>
    <xf numFmtId="0" fontId="143" fillId="46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40" borderId="22" applyNumberFormat="0" applyFont="0" applyAlignment="0" applyProtection="0"/>
    <xf numFmtId="0" fontId="143" fillId="53" borderId="0" applyNumberFormat="0" applyBorder="0" applyAlignment="0" applyProtection="0"/>
    <xf numFmtId="0" fontId="143" fillId="53" borderId="0" applyNumberFormat="0" applyBorder="0" applyAlignment="0" applyProtection="0"/>
    <xf numFmtId="0" fontId="143" fillId="40" borderId="22" applyNumberFormat="0" applyFont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28" fillId="58" borderId="32" applyNumberFormat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28" fillId="80" borderId="0" applyNumberFormat="0" applyBorder="0" applyAlignment="0" applyProtection="0"/>
    <xf numFmtId="0" fontId="143" fillId="9" borderId="0" applyNumberFormat="0" applyBorder="0" applyAlignment="0" applyProtection="0"/>
    <xf numFmtId="0" fontId="124" fillId="66" borderId="0" applyNumberFormat="0" applyBorder="0" applyAlignment="0" applyProtection="0"/>
    <xf numFmtId="0" fontId="143" fillId="54" borderId="0" applyNumberFormat="0" applyBorder="0" applyAlignment="0" applyProtection="0"/>
    <xf numFmtId="0" fontId="143" fillId="46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87" fillId="68" borderId="0" applyNumberFormat="0" applyBorder="0" applyAlignment="0" applyProtection="0"/>
    <xf numFmtId="0" fontId="143" fillId="54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12" fillId="73" borderId="0" applyNumberFormat="0" applyBorder="0" applyAlignment="0" applyProtection="0"/>
    <xf numFmtId="0" fontId="143" fillId="54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9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28" fillId="77" borderId="0" applyNumberFormat="0" applyBorder="0" applyAlignment="0" applyProtection="0"/>
    <xf numFmtId="0" fontId="143" fillId="41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51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87" fillId="69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12" fillId="79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6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28" fillId="73" borderId="0" applyNumberFormat="0" applyBorder="0" applyAlignment="0" applyProtection="0"/>
    <xf numFmtId="0" fontId="143" fillId="41" borderId="0" applyNumberFormat="0" applyBorder="0" applyAlignment="0" applyProtection="0"/>
    <xf numFmtId="0" fontId="135" fillId="0" borderId="0" applyNumberFormat="0" applyFill="0" applyBorder="0" applyAlignment="0" applyProtection="0"/>
    <xf numFmtId="0" fontId="143" fillId="0" borderId="0"/>
    <xf numFmtId="0" fontId="143" fillId="41" borderId="0" applyNumberFormat="0" applyBorder="0" applyAlignment="0" applyProtection="0"/>
    <xf numFmtId="0" fontId="87" fillId="70" borderId="0" applyNumberFormat="0" applyBorder="0" applyAlignment="0" applyProtection="0"/>
    <xf numFmtId="0" fontId="143" fillId="41" borderId="0" applyNumberFormat="0" applyBorder="0" applyAlignment="0" applyProtection="0"/>
    <xf numFmtId="0" fontId="143" fillId="40" borderId="22" applyNumberFormat="0" applyFont="0" applyAlignment="0" applyProtection="0"/>
    <xf numFmtId="0" fontId="143" fillId="41" borderId="0" applyNumberFormat="0" applyBorder="0" applyAlignment="0" applyProtection="0"/>
    <xf numFmtId="0" fontId="112" fillId="87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41" borderId="0" applyNumberFormat="0" applyBorder="0" applyAlignment="0" applyProtection="0"/>
    <xf numFmtId="0" fontId="143" fillId="39" borderId="0" applyNumberFormat="0" applyBorder="0" applyAlignment="0" applyProtection="0"/>
    <xf numFmtId="0" fontId="87" fillId="63" borderId="0" applyNumberFormat="0" applyBorder="0" applyAlignment="0" applyProtection="0"/>
    <xf numFmtId="0" fontId="143" fillId="39" borderId="0" applyNumberFormat="0" applyBorder="0" applyAlignment="0" applyProtection="0"/>
    <xf numFmtId="0" fontId="143" fillId="0" borderId="0"/>
    <xf numFmtId="0" fontId="143" fillId="0" borderId="0"/>
    <xf numFmtId="0" fontId="143" fillId="39" borderId="0" applyNumberFormat="0" applyBorder="0" applyAlignment="0" applyProtection="0"/>
    <xf numFmtId="0" fontId="112" fillId="83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43" fontId="143" fillId="0" borderId="0" applyFont="0" applyFill="0" applyBorder="0" applyAlignment="0" applyProtection="0"/>
    <xf numFmtId="0" fontId="143" fillId="39" borderId="0" applyNumberFormat="0" applyBorder="0" applyAlignment="0" applyProtection="0"/>
    <xf numFmtId="0" fontId="28" fillId="84" borderId="0" applyNumberFormat="0" applyBorder="0" applyAlignment="0" applyProtection="0"/>
    <xf numFmtId="43" fontId="143" fillId="0" borderId="0" applyFont="0" applyFill="0" applyBorder="0" applyAlignment="0" applyProtection="0"/>
    <xf numFmtId="0" fontId="143" fillId="39" borderId="0" applyNumberFormat="0" applyBorder="0" applyAlignment="0" applyProtection="0"/>
    <xf numFmtId="43" fontId="143" fillId="0" borderId="0" applyFont="0" applyFill="0" applyBorder="0" applyAlignment="0" applyProtection="0"/>
    <xf numFmtId="0" fontId="143" fillId="39" borderId="0" applyNumberFormat="0" applyBorder="0" applyAlignment="0" applyProtection="0"/>
    <xf numFmtId="0" fontId="87" fillId="71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39" borderId="0" applyNumberFormat="0" applyBorder="0" applyAlignment="0" applyProtection="0"/>
    <xf numFmtId="0" fontId="143" fillId="51" borderId="0" applyNumberFormat="0" applyBorder="0" applyAlignment="0" applyProtection="0"/>
    <xf numFmtId="0" fontId="87" fillId="38" borderId="0" applyNumberFormat="0" applyBorder="0" applyAlignment="0" applyProtection="0"/>
    <xf numFmtId="0" fontId="143" fillId="51" borderId="0" applyNumberFormat="0" applyBorder="0" applyAlignment="0" applyProtection="0"/>
    <xf numFmtId="0" fontId="112" fillId="85" borderId="0" applyNumberFormat="0" applyBorder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15" fillId="52" borderId="25" applyNumberFormat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0" borderId="0"/>
    <xf numFmtId="0" fontId="118" fillId="58" borderId="27" applyNumberFormat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43" fillId="54" borderId="0" applyNumberFormat="0" applyBorder="0" applyAlignment="0" applyProtection="0"/>
    <xf numFmtId="0" fontId="129" fillId="76" borderId="0" applyNumberFormat="0" applyBorder="0" applyAlignment="0" applyProtection="0"/>
    <xf numFmtId="0" fontId="119" fillId="59" borderId="28" applyNumberFormat="0" applyAlignment="0" applyProtection="0"/>
    <xf numFmtId="43" fontId="143" fillId="0" borderId="0" applyFont="0" applyFill="0" applyBorder="0" applyAlignment="0" applyProtection="0"/>
    <xf numFmtId="0" fontId="131" fillId="0" borderId="26" applyNumberFormat="0" applyFill="0" applyAlignment="0" applyProtection="0"/>
    <xf numFmtId="0" fontId="71" fillId="0" borderId="0"/>
    <xf numFmtId="0" fontId="133" fillId="0" borderId="35" applyNumberFormat="0" applyFill="0" applyAlignment="0" applyProtection="0"/>
    <xf numFmtId="0" fontId="87" fillId="56" borderId="0" applyNumberFormat="0" applyBorder="0" applyAlignment="0" applyProtection="0"/>
    <xf numFmtId="0" fontId="112" fillId="82" borderId="0" applyNumberFormat="0" applyBorder="0" applyAlignment="0" applyProtection="0"/>
    <xf numFmtId="0" fontId="136" fillId="75" borderId="0" applyNumberFormat="0" applyBorder="0" applyAlignment="0" applyProtection="0"/>
    <xf numFmtId="0" fontId="87" fillId="43" borderId="0" applyNumberFormat="0" applyBorder="0" applyAlignment="0" applyProtection="0"/>
    <xf numFmtId="0" fontId="87" fillId="50" borderId="0" applyNumberFormat="0" applyBorder="0" applyAlignment="0" applyProtection="0"/>
    <xf numFmtId="0" fontId="112" fillId="79" borderId="0" applyNumberFormat="0" applyBorder="0" applyAlignment="0" applyProtection="0"/>
    <xf numFmtId="0" fontId="87" fillId="64" borderId="0" applyNumberFormat="0" applyBorder="0" applyAlignment="0" applyProtection="0"/>
    <xf numFmtId="0" fontId="112" fillId="87" borderId="0" applyNumberFormat="0" applyBorder="0" applyAlignment="0" applyProtection="0"/>
    <xf numFmtId="0" fontId="134" fillId="65" borderId="24" applyNumberFormat="0" applyAlignment="0" applyProtection="0"/>
    <xf numFmtId="0" fontId="137" fillId="86" borderId="32" applyNumberFormat="0" applyAlignment="0" applyProtection="0"/>
    <xf numFmtId="168" fontId="28" fillId="0" borderId="0" applyBorder="0" applyProtection="0"/>
    <xf numFmtId="0" fontId="138" fillId="0" borderId="0"/>
    <xf numFmtId="0" fontId="139" fillId="57" borderId="0" applyNumberFormat="0" applyBorder="0" applyAlignment="0" applyProtection="0"/>
    <xf numFmtId="0" fontId="143" fillId="0" borderId="0"/>
    <xf numFmtId="0" fontId="143" fillId="40" borderId="22" applyNumberFormat="0" applyFont="0" applyAlignment="0" applyProtection="0"/>
    <xf numFmtId="42" fontId="1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3" fillId="0" borderId="0"/>
    <xf numFmtId="0" fontId="13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8" fillId="0" borderId="0"/>
    <xf numFmtId="0" fontId="71" fillId="0" borderId="0"/>
    <xf numFmtId="0" fontId="143" fillId="0" borderId="0"/>
    <xf numFmtId="0" fontId="143" fillId="0" borderId="0"/>
    <xf numFmtId="0" fontId="143" fillId="0" borderId="0"/>
    <xf numFmtId="0" fontId="89" fillId="0" borderId="0"/>
    <xf numFmtId="0" fontId="143" fillId="0" borderId="0"/>
    <xf numFmtId="0" fontId="143" fillId="0" borderId="0"/>
    <xf numFmtId="0" fontId="71" fillId="0" borderId="0"/>
    <xf numFmtId="0" fontId="71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40" borderId="22" applyNumberFormat="0" applyFont="0" applyAlignment="0" applyProtection="0"/>
    <xf numFmtId="166" fontId="143" fillId="0" borderId="0" applyFont="0" applyFill="0" applyBorder="0" applyAlignment="0" applyProtection="0"/>
    <xf numFmtId="0" fontId="143" fillId="0" borderId="0"/>
    <xf numFmtId="0" fontId="143" fillId="40" borderId="22" applyNumberFormat="0" applyFont="0" applyAlignment="0" applyProtection="0"/>
    <xf numFmtId="166" fontId="143" fillId="0" borderId="0" applyFont="0" applyFill="0" applyBorder="0" applyAlignment="0" applyProtection="0"/>
    <xf numFmtId="0" fontId="143" fillId="0" borderId="0"/>
    <xf numFmtId="0" fontId="143" fillId="40" borderId="22" applyNumberFormat="0" applyFont="0" applyAlignment="0" applyProtection="0"/>
    <xf numFmtId="166" fontId="143" fillId="0" borderId="0" applyFont="0" applyFill="0" applyBorder="0" applyAlignment="0" applyProtection="0"/>
    <xf numFmtId="0" fontId="143" fillId="0" borderId="0"/>
    <xf numFmtId="0" fontId="143" fillId="40" borderId="22" applyNumberFormat="0" applyFont="0" applyAlignment="0" applyProtection="0"/>
    <xf numFmtId="0" fontId="71" fillId="0" borderId="0"/>
    <xf numFmtId="0" fontId="143" fillId="0" borderId="0"/>
    <xf numFmtId="0" fontId="28" fillId="0" borderId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1" fillId="0" borderId="0" applyBorder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28" fillId="88" borderId="38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0" fontId="143" fillId="40" borderId="22" applyNumberFormat="0" applyFont="0" applyAlignment="0" applyProtection="0"/>
    <xf numFmtId="9" fontId="122" fillId="0" borderId="0" applyFont="0" applyFill="0" applyBorder="0" applyAlignment="0" applyProtection="0"/>
    <xf numFmtId="168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0" fontId="113" fillId="0" borderId="36" applyNumberFormat="0" applyFill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0" fontId="125" fillId="0" borderId="31" applyNumberFormat="0" applyFill="0" applyAlignment="0" applyProtection="0"/>
    <xf numFmtId="166" fontId="143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16" fillId="0" borderId="33" applyNumberFormat="0" applyFill="0" applyAlignment="0" applyProtection="0"/>
    <xf numFmtId="0" fontId="132" fillId="0" borderId="34" applyNumberFormat="0" applyFill="0" applyAlignment="0" applyProtection="0"/>
    <xf numFmtId="0" fontId="111" fillId="0" borderId="30" applyNumberFormat="0" applyFill="0" applyAlignment="0" applyProtection="0"/>
    <xf numFmtId="0" fontId="142" fillId="0" borderId="39" applyNumberFormat="0" applyFill="0" applyAlignment="0" applyProtection="0"/>
    <xf numFmtId="0" fontId="125" fillId="0" borderId="0" applyNumberFormat="0" applyFill="0" applyBorder="0" applyAlignment="0" applyProtection="0"/>
    <xf numFmtId="0" fontId="98" fillId="0" borderId="29" applyNumberFormat="0" applyFill="0" applyAlignment="0" applyProtection="0"/>
    <xf numFmtId="0" fontId="140" fillId="0" borderId="37" applyNumberFormat="0" applyFill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71" fillId="0" borderId="0" applyBorder="0" applyAlignment="0" applyProtection="0"/>
    <xf numFmtId="166" fontId="71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166" fontId="71" fillId="0" borderId="0" applyFont="0" applyFill="0" applyBorder="0" applyAlignment="0" applyProtection="0"/>
    <xf numFmtId="43" fontId="143" fillId="0" borderId="0" applyFont="0" applyFill="0" applyBorder="0" applyAlignment="0" applyProtection="0"/>
    <xf numFmtId="169" fontId="138" fillId="0" borderId="0" applyBorder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0" fontId="146" fillId="0" borderId="0"/>
    <xf numFmtId="169" fontId="154" fillId="0" borderId="0" applyBorder="0" applyProtection="0"/>
    <xf numFmtId="166" fontId="146" fillId="0" borderId="0" applyFont="0" applyFill="0" applyBorder="0" applyAlignment="0" applyProtection="0"/>
    <xf numFmtId="0" fontId="146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120" fillId="0" borderId="0" applyBorder="0" applyProtection="0"/>
    <xf numFmtId="0" fontId="21" fillId="0" borderId="0"/>
    <xf numFmtId="0" fontId="21" fillId="46" borderId="0" applyNumberFormat="0" applyBorder="0" applyAlignment="0" applyProtection="0"/>
    <xf numFmtId="43" fontId="21" fillId="0" borderId="0" applyFont="0" applyFill="0" applyBorder="0" applyAlignment="0" applyProtection="0"/>
    <xf numFmtId="0" fontId="21" fillId="48" borderId="0" applyNumberFormat="0" applyBorder="0" applyAlignment="0" applyProtection="0"/>
    <xf numFmtId="0" fontId="21" fillId="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46" borderId="0" applyNumberFormat="0" applyBorder="0" applyAlignment="0" applyProtection="0"/>
    <xf numFmtId="44" fontId="21" fillId="0" borderId="0" applyFont="0" applyFill="0" applyBorder="0" applyAlignment="0" applyProtection="0"/>
    <xf numFmtId="0" fontId="21" fillId="40" borderId="22" applyNumberFormat="0" applyFont="0" applyAlignment="0" applyProtection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0" borderId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0" borderId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15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15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44" fontId="89" fillId="0" borderId="0" applyFont="0" applyFill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62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0" borderId="0"/>
    <xf numFmtId="0" fontId="21" fillId="41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62" borderId="0" applyNumberFormat="0" applyBorder="0" applyAlignment="0" applyProtection="0"/>
    <xf numFmtId="43" fontId="71" fillId="0" borderId="0" applyFont="0" applyFill="0" applyBorder="0" applyAlignment="0" applyProtection="0"/>
    <xf numFmtId="0" fontId="21" fillId="0" borderId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46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51" borderId="0" applyNumberFormat="0" applyBorder="0" applyAlignment="0" applyProtection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54" borderId="0" applyNumberFormat="0" applyBorder="0" applyAlignment="0" applyProtection="0"/>
    <xf numFmtId="0" fontId="21" fillId="39" borderId="0" applyNumberFormat="0" applyBorder="0" applyAlignment="0" applyProtection="0"/>
    <xf numFmtId="0" fontId="21" fillId="15" borderId="0" applyNumberFormat="0" applyBorder="0" applyAlignment="0" applyProtection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39" borderId="0" applyNumberFormat="0" applyBorder="0" applyAlignment="0" applyProtection="0"/>
    <xf numFmtId="0" fontId="21" fillId="55" borderId="0" applyNumberFormat="0" applyBorder="0" applyAlignment="0" applyProtection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53" borderId="0" applyNumberFormat="0" applyBorder="0" applyAlignment="0" applyProtection="0"/>
    <xf numFmtId="0" fontId="21" fillId="62" borderId="0" applyNumberFormat="0" applyBorder="0" applyAlignment="0" applyProtection="0"/>
    <xf numFmtId="0" fontId="21" fillId="47" borderId="0" applyNumberFormat="0" applyBorder="0" applyAlignment="0" applyProtection="0"/>
    <xf numFmtId="0" fontId="21" fillId="0" borderId="0"/>
    <xf numFmtId="0" fontId="21" fillId="47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22" applyNumberFormat="0" applyFont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41" fontId="89" fillId="0" borderId="0" applyFont="0" applyFill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43" fontId="21" fillId="0" borderId="0" applyFont="0" applyFill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5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55" borderId="0" applyNumberFormat="0" applyBorder="0" applyAlignment="0" applyProtection="0"/>
    <xf numFmtId="0" fontId="21" fillId="3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6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40" borderId="22" applyNumberFormat="0" applyFont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40" borderId="22" applyNumberFormat="0" applyFont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4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0" borderId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22" applyNumberFormat="0" applyFont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0" borderId="0"/>
    <xf numFmtId="0" fontId="21" fillId="0" borderId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43" fontId="21" fillId="0" borderId="0" applyFont="0" applyFill="0" applyBorder="0" applyAlignment="0" applyProtection="0"/>
    <xf numFmtId="0" fontId="21" fillId="39" borderId="0" applyNumberFormat="0" applyBorder="0" applyAlignment="0" applyProtection="0"/>
    <xf numFmtId="43" fontId="21" fillId="0" borderId="0" applyFont="0" applyFill="0" applyBorder="0" applyAlignment="0" applyProtection="0"/>
    <xf numFmtId="0" fontId="21" fillId="39" borderId="0" applyNumberFormat="0" applyBorder="0" applyAlignment="0" applyProtection="0"/>
    <xf numFmtId="43" fontId="21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0" borderId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0" borderId="22" applyNumberFormat="0" applyFont="0" applyAlignment="0" applyProtection="0"/>
    <xf numFmtId="42" fontId="89" fillId="0" borderId="0" applyFont="0" applyFill="0" applyBorder="0" applyAlignment="0" applyProtection="0"/>
    <xf numFmtId="0" fontId="21" fillId="0" borderId="0"/>
    <xf numFmtId="0" fontId="7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40" borderId="22" applyNumberFormat="0" applyFont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0" borderId="22" applyNumberFormat="0" applyFont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0" borderId="22" applyNumberFormat="0" applyFont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0" borderId="22" applyNumberFormat="0" applyFont="0" applyAlignment="0" applyProtection="0"/>
    <xf numFmtId="0" fontId="21" fillId="0" borderId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9" fontId="8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71" fillId="0" borderId="0" applyBorder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6" borderId="0" applyNumberFormat="0" applyBorder="0" applyAlignment="0" applyProtection="0"/>
    <xf numFmtId="43" fontId="21" fillId="0" borderId="0" applyFont="0" applyFill="0" applyBorder="0" applyAlignment="0" applyProtection="0"/>
    <xf numFmtId="0" fontId="21" fillId="48" borderId="0" applyNumberFormat="0" applyBorder="0" applyAlignment="0" applyProtection="0"/>
    <xf numFmtId="0" fontId="21" fillId="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46" borderId="0" applyNumberFormat="0" applyBorder="0" applyAlignment="0" applyProtection="0"/>
    <xf numFmtId="44" fontId="21" fillId="0" borderId="0" applyFont="0" applyFill="0" applyBorder="0" applyAlignment="0" applyProtection="0"/>
    <xf numFmtId="0" fontId="21" fillId="40" borderId="22" applyNumberFormat="0" applyFont="0" applyAlignment="0" applyProtection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0" borderId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0" borderId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15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44" fontId="21" fillId="0" borderId="0" applyFont="0" applyFill="0" applyBorder="0" applyAlignment="0" applyProtection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15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9" fontId="21" fillId="0" borderId="0" applyFont="0" applyFill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44" fontId="89" fillId="0" borderId="0" applyFont="0" applyFill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62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0" borderId="0"/>
    <xf numFmtId="0" fontId="21" fillId="41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46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0" borderId="0"/>
    <xf numFmtId="0" fontId="21" fillId="51" borderId="0" applyNumberFormat="0" applyBorder="0" applyAlignment="0" applyProtection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54" borderId="0" applyNumberFormat="0" applyBorder="0" applyAlignment="0" applyProtection="0"/>
    <xf numFmtId="0" fontId="21" fillId="39" borderId="0" applyNumberFormat="0" applyBorder="0" applyAlignment="0" applyProtection="0"/>
    <xf numFmtId="0" fontId="21" fillId="15" borderId="0" applyNumberFormat="0" applyBorder="0" applyAlignment="0" applyProtection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0" borderId="0"/>
    <xf numFmtId="0" fontId="21" fillId="39" borderId="0" applyNumberFormat="0" applyBorder="0" applyAlignment="0" applyProtection="0"/>
    <xf numFmtId="0" fontId="21" fillId="55" borderId="0" applyNumberFormat="0" applyBorder="0" applyAlignment="0" applyProtection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62" borderId="0" applyNumberFormat="0" applyBorder="0" applyAlignment="0" applyProtection="0"/>
    <xf numFmtId="0" fontId="21" fillId="39" borderId="0" applyNumberFormat="0" applyBorder="0" applyAlignment="0" applyProtection="0"/>
    <xf numFmtId="0" fontId="21" fillId="53" borderId="0" applyNumberFormat="0" applyBorder="0" applyAlignment="0" applyProtection="0"/>
    <xf numFmtId="0" fontId="21" fillId="62" borderId="0" applyNumberFormat="0" applyBorder="0" applyAlignment="0" applyProtection="0"/>
    <xf numFmtId="0" fontId="21" fillId="47" borderId="0" applyNumberFormat="0" applyBorder="0" applyAlignment="0" applyProtection="0"/>
    <xf numFmtId="0" fontId="21" fillId="0" borderId="0"/>
    <xf numFmtId="0" fontId="21" fillId="47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22" applyNumberFormat="0" applyFont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41" fontId="89" fillId="0" borderId="0" applyFont="0" applyFill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43" fontId="21" fillId="0" borderId="0" applyFont="0" applyFill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7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0" borderId="0"/>
    <xf numFmtId="0" fontId="21" fillId="15" borderId="0" applyNumberFormat="0" applyBorder="0" applyAlignment="0" applyProtection="0"/>
    <xf numFmtId="0" fontId="21" fillId="5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15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0" borderId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55" borderId="0" applyNumberFormat="0" applyBorder="0" applyAlignment="0" applyProtection="0"/>
    <xf numFmtId="0" fontId="21" fillId="3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6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40" borderId="22" applyNumberFormat="0" applyFont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40" borderId="22" applyNumberFormat="0" applyFont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128" fillId="58" borderId="32" applyNumberFormat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4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0" borderId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22" applyNumberFormat="0" applyFont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0" borderId="0"/>
    <xf numFmtId="0" fontId="21" fillId="0" borderId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43" fontId="21" fillId="0" borderId="0" applyFont="0" applyFill="0" applyBorder="0" applyAlignment="0" applyProtection="0"/>
    <xf numFmtId="0" fontId="21" fillId="39" borderId="0" applyNumberFormat="0" applyBorder="0" applyAlignment="0" applyProtection="0"/>
    <xf numFmtId="43" fontId="21" fillId="0" borderId="0" applyFont="0" applyFill="0" applyBorder="0" applyAlignment="0" applyProtection="0"/>
    <xf numFmtId="0" fontId="21" fillId="39" borderId="0" applyNumberFormat="0" applyBorder="0" applyAlignment="0" applyProtection="0"/>
    <xf numFmtId="43" fontId="21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0" borderId="0"/>
    <xf numFmtId="0" fontId="118" fillId="58" borderId="27" applyNumberFormat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43" fontId="21" fillId="0" borderId="0" applyFont="0" applyFill="0" applyBorder="0" applyAlignment="0" applyProtection="0"/>
    <xf numFmtId="0" fontId="137" fillId="86" borderId="32" applyNumberFormat="0" applyAlignment="0" applyProtection="0"/>
    <xf numFmtId="0" fontId="21" fillId="0" borderId="0"/>
    <xf numFmtId="0" fontId="21" fillId="40" borderId="22" applyNumberFormat="0" applyFont="0" applyAlignment="0" applyProtection="0"/>
    <xf numFmtId="42" fontId="89" fillId="0" borderId="0" applyFont="0" applyFill="0" applyBorder="0" applyAlignment="0" applyProtection="0"/>
    <xf numFmtId="0" fontId="21" fillId="0" borderId="0"/>
    <xf numFmtId="0" fontId="7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40" borderId="22" applyNumberFormat="0" applyFont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0" borderId="22" applyNumberFormat="0" applyFont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0" borderId="22" applyNumberFormat="0" applyFont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40" borderId="22" applyNumberFormat="0" applyFont="0" applyAlignment="0" applyProtection="0"/>
    <xf numFmtId="0" fontId="21" fillId="0" borderId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8" fillId="88" borderId="38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9" fontId="89" fillId="0" borderId="0" applyFont="0" applyFill="0" applyBorder="0" applyAlignment="0" applyProtection="0"/>
    <xf numFmtId="0" fontId="169" fillId="0" borderId="0" applyBorder="0" applyProtection="0"/>
    <xf numFmtId="43" fontId="21" fillId="0" borderId="0" applyFont="0" applyFill="0" applyBorder="0" applyAlignment="0" applyProtection="0"/>
    <xf numFmtId="0" fontId="140" fillId="0" borderId="37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71" fillId="0" borderId="0" applyBorder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0" fillId="0" borderId="37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8" fillId="88" borderId="38" applyNumberFormat="0" applyFont="0" applyAlignment="0" applyProtection="0"/>
    <xf numFmtId="0" fontId="137" fillId="86" borderId="32" applyNumberFormat="0" applyAlignment="0" applyProtection="0"/>
    <xf numFmtId="0" fontId="118" fillId="58" borderId="27" applyNumberFormat="0" applyAlignment="0" applyProtection="0"/>
    <xf numFmtId="0" fontId="128" fillId="58" borderId="32" applyNumberFormat="0" applyAlignment="0" applyProtection="0"/>
    <xf numFmtId="0" fontId="128" fillId="58" borderId="32" applyNumberFormat="0" applyAlignment="0" applyProtection="0"/>
    <xf numFmtId="0" fontId="140" fillId="0" borderId="37" applyNumberFormat="0" applyFill="0" applyAlignment="0" applyProtection="0"/>
    <xf numFmtId="0" fontId="118" fillId="58" borderId="27" applyNumberFormat="0" applyAlignment="0" applyProtection="0"/>
    <xf numFmtId="44" fontId="21" fillId="0" borderId="0" applyFont="0" applyFill="0" applyBorder="0" applyAlignment="0" applyProtection="0"/>
    <xf numFmtId="0" fontId="137" fillId="86" borderId="32" applyNumberFormat="0" applyAlignment="0" applyProtection="0"/>
    <xf numFmtId="0" fontId="28" fillId="88" borderId="38" applyNumberFormat="0" applyFont="0" applyAlignment="0" applyProtection="0"/>
    <xf numFmtId="0" fontId="28" fillId="88" borderId="38" applyNumberFormat="0" applyFont="0" applyAlignment="0" applyProtection="0"/>
    <xf numFmtId="0" fontId="140" fillId="0" borderId="37" applyNumberFormat="0" applyFill="0" applyAlignment="0" applyProtection="0"/>
    <xf numFmtId="44" fontId="21" fillId="0" borderId="0" applyFont="0" applyFill="0" applyBorder="0" applyAlignment="0" applyProtection="0"/>
    <xf numFmtId="0" fontId="137" fillId="86" borderId="32" applyNumberFormat="0" applyAlignment="0" applyProtection="0"/>
    <xf numFmtId="0" fontId="118" fillId="58" borderId="27" applyNumberFormat="0" applyAlignment="0" applyProtection="0"/>
    <xf numFmtId="0" fontId="128" fillId="58" borderId="32" applyNumberFormat="0" applyAlignment="0" applyProtection="0"/>
    <xf numFmtId="0" fontId="128" fillId="58" borderId="32" applyNumberFormat="0" applyAlignment="0" applyProtection="0"/>
    <xf numFmtId="0" fontId="118" fillId="58" borderId="27" applyNumberFormat="0" applyAlignment="0" applyProtection="0"/>
    <xf numFmtId="0" fontId="137" fillId="86" borderId="32" applyNumberFormat="0" applyAlignment="0" applyProtection="0"/>
    <xf numFmtId="0" fontId="28" fillId="88" borderId="38" applyNumberFormat="0" applyFont="0" applyAlignment="0" applyProtection="0"/>
    <xf numFmtId="0" fontId="140" fillId="0" borderId="37" applyNumberFormat="0" applyFill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0" fillId="46" borderId="0" applyNumberFormat="0" applyBorder="0" applyAlignment="0" applyProtection="0"/>
    <xf numFmtId="43" fontId="20" fillId="0" borderId="0" applyFont="0" applyFill="0" applyBorder="0" applyAlignment="0" applyProtection="0"/>
    <xf numFmtId="0" fontId="20" fillId="48" borderId="0" applyNumberFormat="0" applyBorder="0" applyAlignment="0" applyProtection="0"/>
    <xf numFmtId="0" fontId="20" fillId="9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46" borderId="0" applyNumberFormat="0" applyBorder="0" applyAlignment="0" applyProtection="0"/>
    <xf numFmtId="44" fontId="20" fillId="0" borderId="0" applyFont="0" applyFill="0" applyBorder="0" applyAlignment="0" applyProtection="0"/>
    <xf numFmtId="0" fontId="20" fillId="40" borderId="22" applyNumberFormat="0" applyFont="0" applyAlignment="0" applyProtection="0"/>
    <xf numFmtId="0" fontId="20" fillId="0" borderId="0"/>
    <xf numFmtId="0" fontId="20" fillId="0" borderId="0"/>
    <xf numFmtId="0" fontId="20" fillId="55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0" borderId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0" borderId="0"/>
    <xf numFmtId="0" fontId="20" fillId="53" borderId="0" applyNumberFormat="0" applyBorder="0" applyAlignment="0" applyProtection="0"/>
    <xf numFmtId="0" fontId="20" fillId="55" borderId="0" applyNumberFormat="0" applyBorder="0" applyAlignment="0" applyProtection="0"/>
    <xf numFmtId="0" fontId="20" fillId="15" borderId="0" applyNumberFormat="0" applyBorder="0" applyAlignment="0" applyProtection="0"/>
    <xf numFmtId="0" fontId="20" fillId="53" borderId="0" applyNumberFormat="0" applyBorder="0" applyAlignment="0" applyProtection="0"/>
    <xf numFmtId="0" fontId="20" fillId="55" borderId="0" applyNumberFormat="0" applyBorder="0" applyAlignment="0" applyProtection="0"/>
    <xf numFmtId="0" fontId="20" fillId="53" borderId="0" applyNumberFormat="0" applyBorder="0" applyAlignment="0" applyProtection="0"/>
    <xf numFmtId="0" fontId="20" fillId="48" borderId="0" applyNumberFormat="0" applyBorder="0" applyAlignment="0" applyProtection="0"/>
    <xf numFmtId="0" fontId="20" fillId="53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15" borderId="0" applyNumberFormat="0" applyBorder="0" applyAlignment="0" applyProtection="0"/>
    <xf numFmtId="0" fontId="20" fillId="51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62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0" borderId="0"/>
    <xf numFmtId="0" fontId="20" fillId="41" borderId="0" applyNumberFormat="0" applyBorder="0" applyAlignment="0" applyProtection="0"/>
    <xf numFmtId="0" fontId="20" fillId="62" borderId="0" applyNumberFormat="0" applyBorder="0" applyAlignment="0" applyProtection="0"/>
    <xf numFmtId="0" fontId="20" fillId="0" borderId="0"/>
    <xf numFmtId="0" fontId="20" fillId="0" borderId="0"/>
    <xf numFmtId="0" fontId="20" fillId="62" borderId="0" applyNumberFormat="0" applyBorder="0" applyAlignment="0" applyProtection="0"/>
    <xf numFmtId="0" fontId="20" fillId="39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47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62" borderId="0" applyNumberFormat="0" applyBorder="0" applyAlignment="0" applyProtection="0"/>
    <xf numFmtId="0" fontId="20" fillId="0" borderId="0"/>
    <xf numFmtId="0" fontId="20" fillId="62" borderId="0" applyNumberFormat="0" applyBorder="0" applyAlignment="0" applyProtection="0"/>
    <xf numFmtId="0" fontId="20" fillId="0" borderId="0"/>
    <xf numFmtId="0" fontId="20" fillId="0" borderId="0"/>
    <xf numFmtId="0" fontId="20" fillId="46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0" borderId="0"/>
    <xf numFmtId="0" fontId="20" fillId="0" borderId="0"/>
    <xf numFmtId="0" fontId="20" fillId="62" borderId="0" applyNumberFormat="0" applyBorder="0" applyAlignment="0" applyProtection="0"/>
    <xf numFmtId="0" fontId="20" fillId="0" borderId="0"/>
    <xf numFmtId="0" fontId="20" fillId="0" borderId="0"/>
    <xf numFmtId="0" fontId="20" fillId="39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0" borderId="0"/>
    <xf numFmtId="0" fontId="20" fillId="0" borderId="0"/>
    <xf numFmtId="0" fontId="20" fillId="39" borderId="0" applyNumberFormat="0" applyBorder="0" applyAlignment="0" applyProtection="0"/>
    <xf numFmtId="0" fontId="20" fillId="62" borderId="0" applyNumberFormat="0" applyBorder="0" applyAlignment="0" applyProtection="0"/>
    <xf numFmtId="0" fontId="20" fillId="0" borderId="0"/>
    <xf numFmtId="0" fontId="20" fillId="0" borderId="0"/>
    <xf numFmtId="0" fontId="20" fillId="51" borderId="0" applyNumberFormat="0" applyBorder="0" applyAlignment="0" applyProtection="0"/>
    <xf numFmtId="0" fontId="20" fillId="39" borderId="0" applyNumberFormat="0" applyBorder="0" applyAlignment="0" applyProtection="0"/>
    <xf numFmtId="0" fontId="20" fillId="62" borderId="0" applyNumberFormat="0" applyBorder="0" applyAlignment="0" applyProtection="0"/>
    <xf numFmtId="0" fontId="20" fillId="55" borderId="0" applyNumberFormat="0" applyBorder="0" applyAlignment="0" applyProtection="0"/>
    <xf numFmtId="0" fontId="20" fillId="47" borderId="0" applyNumberFormat="0" applyBorder="0" applyAlignment="0" applyProtection="0"/>
    <xf numFmtId="0" fontId="20" fillId="54" borderId="0" applyNumberFormat="0" applyBorder="0" applyAlignment="0" applyProtection="0"/>
    <xf numFmtId="0" fontId="20" fillId="39" borderId="0" applyNumberFormat="0" applyBorder="0" applyAlignment="0" applyProtection="0"/>
    <xf numFmtId="0" fontId="20" fillId="15" borderId="0" applyNumberFormat="0" applyBorder="0" applyAlignment="0" applyProtection="0"/>
    <xf numFmtId="0" fontId="20" fillId="62" borderId="0" applyNumberFormat="0" applyBorder="0" applyAlignment="0" applyProtection="0"/>
    <xf numFmtId="0" fontId="20" fillId="39" borderId="0" applyNumberFormat="0" applyBorder="0" applyAlignment="0" applyProtection="0"/>
    <xf numFmtId="0" fontId="20" fillId="62" borderId="0" applyNumberFormat="0" applyBorder="0" applyAlignment="0" applyProtection="0"/>
    <xf numFmtId="0" fontId="20" fillId="0" borderId="0"/>
    <xf numFmtId="0" fontId="20" fillId="39" borderId="0" applyNumberFormat="0" applyBorder="0" applyAlignment="0" applyProtection="0"/>
    <xf numFmtId="0" fontId="20" fillId="55" borderId="0" applyNumberFormat="0" applyBorder="0" applyAlignment="0" applyProtection="0"/>
    <xf numFmtId="0" fontId="20" fillId="62" borderId="0" applyNumberFormat="0" applyBorder="0" applyAlignment="0" applyProtection="0"/>
    <xf numFmtId="0" fontId="20" fillId="39" borderId="0" applyNumberFormat="0" applyBorder="0" applyAlignment="0" applyProtection="0"/>
    <xf numFmtId="0" fontId="20" fillId="62" borderId="0" applyNumberFormat="0" applyBorder="0" applyAlignment="0" applyProtection="0"/>
    <xf numFmtId="0" fontId="20" fillId="39" borderId="0" applyNumberFormat="0" applyBorder="0" applyAlignment="0" applyProtection="0"/>
    <xf numFmtId="0" fontId="20" fillId="53" borderId="0" applyNumberFormat="0" applyBorder="0" applyAlignment="0" applyProtection="0"/>
    <xf numFmtId="0" fontId="20" fillId="62" borderId="0" applyNumberFormat="0" applyBorder="0" applyAlignment="0" applyProtection="0"/>
    <xf numFmtId="0" fontId="20" fillId="47" borderId="0" applyNumberFormat="0" applyBorder="0" applyAlignment="0" applyProtection="0"/>
    <xf numFmtId="0" fontId="20" fillId="0" borderId="0"/>
    <xf numFmtId="0" fontId="20" fillId="47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22" applyNumberFormat="0" applyFont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41" fontId="89" fillId="0" borderId="0" applyFont="0" applyFill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47" borderId="0" applyNumberFormat="0" applyBorder="0" applyAlignment="0" applyProtection="0"/>
    <xf numFmtId="43" fontId="20" fillId="0" borderId="0" applyFont="0" applyFill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47" borderId="0" applyNumberFormat="0" applyBorder="0" applyAlignment="0" applyProtection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53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54" borderId="0" applyNumberFormat="0" applyBorder="0" applyAlignment="0" applyProtection="0"/>
    <xf numFmtId="0" fontId="20" fillId="15" borderId="0" applyNumberFormat="0" applyBorder="0" applyAlignment="0" applyProtection="0"/>
    <xf numFmtId="0" fontId="20" fillId="54" borderId="0" applyNumberFormat="0" applyBorder="0" applyAlignment="0" applyProtection="0"/>
    <xf numFmtId="0" fontId="20" fillId="15" borderId="0" applyNumberFormat="0" applyBorder="0" applyAlignment="0" applyProtection="0"/>
    <xf numFmtId="0" fontId="20" fillId="54" borderId="0" applyNumberFormat="0" applyBorder="0" applyAlignment="0" applyProtection="0"/>
    <xf numFmtId="0" fontId="20" fillId="15" borderId="0" applyNumberFormat="0" applyBorder="0" applyAlignment="0" applyProtection="0"/>
    <xf numFmtId="0" fontId="20" fillId="54" borderId="0" applyNumberFormat="0" applyBorder="0" applyAlignment="0" applyProtection="0"/>
    <xf numFmtId="0" fontId="20" fillId="15" borderId="0" applyNumberFormat="0" applyBorder="0" applyAlignment="0" applyProtection="0"/>
    <xf numFmtId="0" fontId="20" fillId="54" borderId="0" applyNumberFormat="0" applyBorder="0" applyAlignment="0" applyProtection="0"/>
    <xf numFmtId="0" fontId="20" fillId="15" borderId="0" applyNumberFormat="0" applyBorder="0" applyAlignment="0" applyProtection="0"/>
    <xf numFmtId="0" fontId="20" fillId="54" borderId="0" applyNumberFormat="0" applyBorder="0" applyAlignment="0" applyProtection="0"/>
    <xf numFmtId="0" fontId="20" fillId="15" borderId="0" applyNumberFormat="0" applyBorder="0" applyAlignment="0" applyProtection="0"/>
    <xf numFmtId="0" fontId="20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0" borderId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55" borderId="0" applyNumberFormat="0" applyBorder="0" applyAlignment="0" applyProtection="0"/>
    <xf numFmtId="0" fontId="20" fillId="39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40" borderId="22" applyNumberFormat="0" applyFont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40" borderId="22" applyNumberFormat="0" applyFont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54" borderId="0" applyNumberFormat="0" applyBorder="0" applyAlignment="0" applyProtection="0"/>
    <xf numFmtId="0" fontId="20" fillId="46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0" borderId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0" borderId="22" applyNumberFormat="0" applyFont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0" borderId="0"/>
    <xf numFmtId="0" fontId="20" fillId="0" borderId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43" fontId="20" fillId="0" borderId="0" applyFont="0" applyFill="0" applyBorder="0" applyAlignment="0" applyProtection="0"/>
    <xf numFmtId="0" fontId="20" fillId="39" borderId="0" applyNumberFormat="0" applyBorder="0" applyAlignment="0" applyProtection="0"/>
    <xf numFmtId="43" fontId="20" fillId="0" borderId="0" applyFont="0" applyFill="0" applyBorder="0" applyAlignment="0" applyProtection="0"/>
    <xf numFmtId="0" fontId="20" fillId="39" borderId="0" applyNumberFormat="0" applyBorder="0" applyAlignment="0" applyProtection="0"/>
    <xf numFmtId="43" fontId="20" fillId="0" borderId="0" applyFont="0" applyFill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0" borderId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40" borderId="22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40" borderId="22" applyNumberFormat="0" applyFont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40" borderId="22" applyNumberFormat="0" applyFont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40" borderId="22" applyNumberFormat="0" applyFont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40" borderId="22" applyNumberFormat="0" applyFont="0" applyAlignment="0" applyProtection="0"/>
    <xf numFmtId="0" fontId="20" fillId="0" borderId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0" fontId="20" fillId="40" borderId="22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1" fillId="0" borderId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0" fontId="71" fillId="0" borderId="0"/>
    <xf numFmtId="0" fontId="173" fillId="0" borderId="0"/>
    <xf numFmtId="0" fontId="187" fillId="0" borderId="0"/>
    <xf numFmtId="179" fontId="187" fillId="0" borderId="0" applyBorder="0" applyProtection="0"/>
    <xf numFmtId="183" fontId="187" fillId="0" borderId="0" applyBorder="0" applyProtection="0"/>
  </cellStyleXfs>
  <cellXfs count="1072">
    <xf numFmtId="0" fontId="0" fillId="0" borderId="0" xfId="0"/>
    <xf numFmtId="0" fontId="0" fillId="0" borderId="0" xfId="0" applyProtection="1">
      <protection locked="0"/>
    </xf>
    <xf numFmtId="0" fontId="28" fillId="0" borderId="0" xfId="528" applyAlignment="1" applyProtection="1">
      <alignment vertical="center"/>
      <protection locked="0"/>
    </xf>
    <xf numFmtId="169" fontId="30" fillId="0" borderId="0" xfId="503" applyNumberFormat="1" applyFont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39" fillId="0" borderId="0" xfId="528" applyFont="1" applyAlignment="1" applyProtection="1">
      <alignment vertical="center"/>
      <protection locked="0"/>
    </xf>
    <xf numFmtId="0" fontId="42" fillId="0" borderId="0" xfId="0" applyFont="1" applyProtection="1">
      <protection locked="0"/>
    </xf>
    <xf numFmtId="0" fontId="41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/>
      <protection locked="0"/>
    </xf>
    <xf numFmtId="43" fontId="43" fillId="11" borderId="1" xfId="3" applyFont="1" applyFill="1" applyBorder="1" applyAlignment="1" applyProtection="1">
      <alignment vertical="center" wrapText="1"/>
      <protection locked="0"/>
    </xf>
    <xf numFmtId="44" fontId="43" fillId="11" borderId="1" xfId="10" applyFont="1" applyFill="1" applyBorder="1" applyAlignment="1" applyProtection="1">
      <alignment vertical="center"/>
      <protection locked="0"/>
    </xf>
    <xf numFmtId="44" fontId="44" fillId="12" borderId="1" xfId="10" applyFont="1" applyFill="1" applyBorder="1" applyAlignment="1" applyProtection="1"/>
    <xf numFmtId="0" fontId="44" fillId="0" borderId="0" xfId="0" applyFont="1" applyProtection="1">
      <protection locked="0"/>
    </xf>
    <xf numFmtId="43" fontId="43" fillId="11" borderId="1" xfId="3" applyFont="1" applyFill="1" applyBorder="1" applyAlignment="1" applyProtection="1">
      <alignment wrapText="1"/>
      <protection locked="0"/>
    </xf>
    <xf numFmtId="44" fontId="43" fillId="11" borderId="1" xfId="10" applyFont="1" applyFill="1" applyBorder="1" applyAlignment="1" applyProtection="1">
      <protection locked="0"/>
    </xf>
    <xf numFmtId="44" fontId="42" fillId="0" borderId="0" xfId="10" applyFont="1" applyBorder="1" applyAlignment="1" applyProtection="1">
      <protection locked="0"/>
    </xf>
    <xf numFmtId="0" fontId="41" fillId="0" borderId="0" xfId="0" applyFont="1"/>
    <xf numFmtId="0" fontId="42" fillId="0" borderId="0" xfId="0" applyFont="1"/>
    <xf numFmtId="44" fontId="42" fillId="0" borderId="1" xfId="10" applyFont="1" applyBorder="1" applyAlignment="1" applyProtection="1">
      <protection locked="0"/>
    </xf>
    <xf numFmtId="44" fontId="44" fillId="12" borderId="7" xfId="10" applyFont="1" applyFill="1" applyBorder="1" applyAlignment="1" applyProtection="1"/>
    <xf numFmtId="0" fontId="44" fillId="0" borderId="0" xfId="0" applyFont="1"/>
    <xf numFmtId="44" fontId="42" fillId="14" borderId="1" xfId="10" applyFont="1" applyFill="1" applyBorder="1" applyAlignment="1" applyProtection="1"/>
    <xf numFmtId="170" fontId="42" fillId="15" borderId="1" xfId="0" applyNumberFormat="1" applyFont="1" applyFill="1" applyBorder="1"/>
    <xf numFmtId="44" fontId="42" fillId="15" borderId="1" xfId="10" applyFont="1" applyFill="1" applyBorder="1" applyAlignment="1" applyProtection="1"/>
    <xf numFmtId="0" fontId="46" fillId="0" borderId="0" xfId="0" applyFont="1" applyAlignment="1" applyProtection="1">
      <alignment horizontal="center"/>
      <protection locked="0"/>
    </xf>
    <xf numFmtId="44" fontId="41" fillId="0" borderId="1" xfId="10" applyFont="1" applyFill="1" applyBorder="1" applyAlignment="1" applyProtection="1">
      <protection locked="0"/>
    </xf>
    <xf numFmtId="170" fontId="41" fillId="16" borderId="1" xfId="0" applyNumberFormat="1" applyFont="1" applyFill="1" applyBorder="1"/>
    <xf numFmtId="0" fontId="40" fillId="13" borderId="1" xfId="0" applyFont="1" applyFill="1" applyBorder="1" applyAlignment="1">
      <alignment horizontal="center" vertical="center"/>
    </xf>
    <xf numFmtId="44" fontId="40" fillId="13" borderId="1" xfId="10" applyFont="1" applyFill="1" applyBorder="1" applyAlignment="1" applyProtection="1">
      <alignment vertic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43" fontId="42" fillId="0" borderId="1" xfId="3" applyFont="1" applyFill="1" applyBorder="1" applyAlignment="1" applyProtection="1">
      <alignment horizontal="right"/>
      <protection locked="0"/>
    </xf>
    <xf numFmtId="44" fontId="43" fillId="13" borderId="1" xfId="10" applyFont="1" applyFill="1" applyBorder="1" applyAlignment="1" applyProtection="1">
      <alignment horizontal="center"/>
    </xf>
    <xf numFmtId="0" fontId="43" fillId="13" borderId="1" xfId="0" applyFont="1" applyFill="1" applyBorder="1" applyAlignment="1">
      <alignment horizontal="center"/>
    </xf>
    <xf numFmtId="43" fontId="45" fillId="0" borderId="1" xfId="3" applyFont="1" applyFill="1" applyBorder="1" applyAlignment="1" applyProtection="1">
      <alignment horizontal="right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Protection="1">
      <protection locked="0"/>
    </xf>
    <xf numFmtId="0" fontId="43" fillId="13" borderId="1" xfId="0" applyFont="1" applyFill="1" applyBorder="1" applyAlignment="1">
      <alignment horizontal="left"/>
    </xf>
    <xf numFmtId="4" fontId="47" fillId="13" borderId="1" xfId="0" applyNumberFormat="1" applyFont="1" applyFill="1" applyBorder="1" applyAlignment="1">
      <alignment horizontal="right"/>
    </xf>
    <xf numFmtId="0" fontId="40" fillId="13" borderId="1" xfId="0" applyFont="1" applyFill="1" applyBorder="1" applyAlignment="1">
      <alignment horizontal="center"/>
    </xf>
    <xf numFmtId="44" fontId="42" fillId="12" borderId="1" xfId="10" applyFont="1" applyFill="1" applyBorder="1" applyAlignment="1" applyProtection="1"/>
    <xf numFmtId="44" fontId="43" fillId="17" borderId="2" xfId="10" applyFont="1" applyFill="1" applyBorder="1" applyAlignment="1" applyProtection="1">
      <alignment wrapText="1"/>
    </xf>
    <xf numFmtId="0" fontId="41" fillId="0" borderId="0" xfId="0" applyFont="1" applyProtection="1">
      <protection locked="0"/>
    </xf>
    <xf numFmtId="44" fontId="41" fillId="0" borderId="0" xfId="10" applyFont="1" applyBorder="1" applyAlignment="1" applyProtection="1">
      <protection locked="0"/>
    </xf>
    <xf numFmtId="0" fontId="41" fillId="0" borderId="0" xfId="0" applyFont="1" applyAlignment="1" applyProtection="1">
      <alignment vertical="center"/>
      <protection locked="0"/>
    </xf>
    <xf numFmtId="0" fontId="41" fillId="18" borderId="1" xfId="0" applyFont="1" applyFill="1" applyBorder="1" applyAlignment="1">
      <alignment horizontal="center"/>
    </xf>
    <xf numFmtId="0" fontId="48" fillId="19" borderId="1" xfId="0" applyFont="1" applyFill="1" applyBorder="1" applyAlignment="1">
      <alignment wrapText="1"/>
    </xf>
    <xf numFmtId="44" fontId="48" fillId="19" borderId="1" xfId="10" applyFont="1" applyFill="1" applyBorder="1" applyAlignment="1" applyProtection="1"/>
    <xf numFmtId="4" fontId="42" fillId="0" borderId="0" xfId="0" applyNumberFormat="1" applyFont="1" applyProtection="1">
      <protection locked="0"/>
    </xf>
    <xf numFmtId="0" fontId="143" fillId="0" borderId="0" xfId="233" applyProtection="1">
      <protection locked="0"/>
    </xf>
    <xf numFmtId="169" fontId="29" fillId="0" borderId="0" xfId="503" applyNumberFormat="1" applyFont="1" applyAlignment="1" applyProtection="1">
      <alignment horizontal="center" vertical="center"/>
      <protection locked="0"/>
    </xf>
    <xf numFmtId="169" fontId="49" fillId="0" borderId="0" xfId="503" applyNumberFormat="1" applyFont="1" applyAlignment="1" applyProtection="1">
      <alignment horizontal="center" vertical="center"/>
      <protection locked="0"/>
    </xf>
    <xf numFmtId="0" fontId="50" fillId="0" borderId="0" xfId="533" applyFont="1" applyBorder="1" applyProtection="1">
      <protection locked="0"/>
    </xf>
    <xf numFmtId="0" fontId="51" fillId="0" borderId="0" xfId="533" applyFont="1" applyBorder="1" applyProtection="1">
      <protection locked="0"/>
    </xf>
    <xf numFmtId="0" fontId="56" fillId="20" borderId="0" xfId="533" applyFont="1" applyFill="1" applyBorder="1" applyAlignment="1" applyProtection="1">
      <alignment horizontal="center"/>
      <protection locked="0"/>
    </xf>
    <xf numFmtId="169" fontId="30" fillId="0" borderId="0" xfId="503" applyNumberFormat="1" applyFont="1" applyAlignment="1" applyProtection="1">
      <alignment vertical="center"/>
      <protection locked="0"/>
    </xf>
    <xf numFmtId="169" fontId="29" fillId="0" borderId="0" xfId="503" applyNumberFormat="1" applyFont="1" applyAlignment="1" applyProtection="1">
      <alignment vertical="center"/>
      <protection locked="0"/>
    </xf>
    <xf numFmtId="0" fontId="57" fillId="20" borderId="0" xfId="533" applyFont="1" applyFill="1" applyBorder="1" applyAlignment="1" applyProtection="1">
      <alignment vertical="center"/>
      <protection locked="0"/>
    </xf>
    <xf numFmtId="0" fontId="49" fillId="0" borderId="0" xfId="533" applyFont="1" applyBorder="1" applyAlignment="1" applyProtection="1">
      <alignment vertical="center"/>
      <protection locked="0"/>
    </xf>
    <xf numFmtId="17" fontId="49" fillId="23" borderId="1" xfId="533" applyNumberFormat="1" applyFont="1" applyFill="1" applyBorder="1" applyAlignment="1" applyProtection="1">
      <alignment horizontal="center" vertical="center" wrapText="1"/>
    </xf>
    <xf numFmtId="0" fontId="34" fillId="0" borderId="1" xfId="533" applyFont="1" applyBorder="1" applyAlignment="1" applyProtection="1">
      <alignment vertical="center"/>
    </xf>
    <xf numFmtId="0" fontId="49" fillId="0" borderId="1" xfId="533" applyFont="1" applyBorder="1" applyAlignment="1" applyProtection="1">
      <alignment horizontal="center" vertical="center"/>
      <protection locked="0"/>
    </xf>
    <xf numFmtId="0" fontId="34" fillId="0" borderId="1" xfId="533" applyFont="1" applyBorder="1" applyAlignment="1" applyProtection="1">
      <alignment vertical="center" wrapText="1"/>
    </xf>
    <xf numFmtId="0" fontId="49" fillId="23" borderId="1" xfId="533" applyFont="1" applyFill="1" applyBorder="1" applyAlignment="1" applyProtection="1">
      <alignment horizontal="center" vertical="center"/>
    </xf>
    <xf numFmtId="0" fontId="49" fillId="26" borderId="1" xfId="533" applyFont="1" applyFill="1" applyBorder="1" applyAlignment="1" applyProtection="1">
      <alignment horizontal="center" vertical="center"/>
      <protection locked="0"/>
    </xf>
    <xf numFmtId="0" fontId="35" fillId="27" borderId="1" xfId="533" applyFont="1" applyFill="1" applyBorder="1" applyAlignment="1" applyProtection="1">
      <alignment horizontal="center" vertical="center"/>
    </xf>
    <xf numFmtId="0" fontId="61" fillId="0" borderId="11" xfId="533" applyFont="1" applyBorder="1" applyAlignment="1" applyProtection="1">
      <alignment horizontal="center" wrapText="1"/>
      <protection locked="0"/>
    </xf>
    <xf numFmtId="0" fontId="62" fillId="0" borderId="0" xfId="533" applyFont="1" applyBorder="1" applyProtection="1">
      <protection locked="0"/>
    </xf>
    <xf numFmtId="0" fontId="63" fillId="0" borderId="0" xfId="533" applyFont="1" applyBorder="1" applyProtection="1">
      <protection locked="0"/>
    </xf>
    <xf numFmtId="0" fontId="64" fillId="0" borderId="0" xfId="533" applyFont="1" applyBorder="1" applyAlignment="1" applyProtection="1">
      <alignment horizontal="center"/>
      <protection locked="0"/>
    </xf>
    <xf numFmtId="0" fontId="63" fillId="0" borderId="0" xfId="533" applyFont="1" applyBorder="1" applyAlignment="1" applyProtection="1">
      <alignment horizontal="right"/>
      <protection locked="0"/>
    </xf>
    <xf numFmtId="0" fontId="65" fillId="0" borderId="11" xfId="533" applyFont="1" applyBorder="1" applyAlignment="1" applyProtection="1">
      <alignment horizontal="right"/>
      <protection locked="0"/>
    </xf>
    <xf numFmtId="0" fontId="65" fillId="0" borderId="11" xfId="533" applyFont="1" applyBorder="1" applyAlignment="1" applyProtection="1">
      <alignment horizontal="center"/>
      <protection locked="0"/>
    </xf>
    <xf numFmtId="0" fontId="65" fillId="0" borderId="11" xfId="533" applyFont="1" applyBorder="1" applyAlignment="1" applyProtection="1">
      <alignment horizontal="center"/>
    </xf>
    <xf numFmtId="0" fontId="65" fillId="0" borderId="11" xfId="533" applyFont="1" applyBorder="1" applyAlignment="1" applyProtection="1">
      <alignment horizontal="left"/>
      <protection locked="0"/>
    </xf>
    <xf numFmtId="0" fontId="65" fillId="0" borderId="0" xfId="533" applyFont="1" applyBorder="1" applyProtection="1">
      <protection locked="0"/>
    </xf>
    <xf numFmtId="0" fontId="65" fillId="0" borderId="0" xfId="533" applyFont="1" applyBorder="1" applyProtection="1"/>
    <xf numFmtId="0" fontId="65" fillId="0" borderId="14" xfId="533" applyFont="1" applyBorder="1" applyProtection="1">
      <protection locked="0"/>
    </xf>
    <xf numFmtId="169" fontId="63" fillId="0" borderId="0" xfId="533" applyNumberFormat="1" applyFont="1" applyBorder="1" applyAlignment="1" applyProtection="1">
      <alignment vertical="center"/>
    </xf>
    <xf numFmtId="169" fontId="63" fillId="0" borderId="0" xfId="533" applyNumberFormat="1" applyFont="1" applyBorder="1" applyAlignment="1" applyProtection="1">
      <alignment vertical="center"/>
      <protection locked="0"/>
    </xf>
    <xf numFmtId="0" fontId="66" fillId="0" borderId="0" xfId="533" applyFont="1" applyBorder="1" applyAlignment="1" applyProtection="1">
      <alignment horizontal="right"/>
      <protection locked="0"/>
    </xf>
    <xf numFmtId="0" fontId="67" fillId="0" borderId="0" xfId="533" applyFont="1" applyBorder="1" applyProtection="1">
      <protection locked="0"/>
    </xf>
    <xf numFmtId="172" fontId="67" fillId="0" borderId="0" xfId="533" applyNumberFormat="1" applyFont="1" applyBorder="1" applyProtection="1">
      <protection locked="0"/>
    </xf>
    <xf numFmtId="0" fontId="68" fillId="0" borderId="0" xfId="533" applyFont="1" applyBorder="1" applyProtection="1">
      <protection locked="0"/>
    </xf>
    <xf numFmtId="49" fontId="59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2" fillId="30" borderId="1" xfId="478" applyNumberFormat="1" applyFont="1" applyFill="1" applyBorder="1" applyAlignment="1">
      <alignment horizontal="center" vertical="center" wrapText="1"/>
    </xf>
    <xf numFmtId="4" fontId="83" fillId="30" borderId="1" xfId="3" applyNumberFormat="1" applyFont="1" applyFill="1" applyBorder="1" applyAlignment="1" applyProtection="1">
      <alignment horizontal="center" vertical="center"/>
    </xf>
    <xf numFmtId="0" fontId="84" fillId="0" borderId="1" xfId="0" applyFont="1" applyBorder="1" applyAlignment="1" applyProtection="1">
      <alignment vertical="center" wrapText="1"/>
      <protection locked="0"/>
    </xf>
    <xf numFmtId="4" fontId="85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79" fillId="30" borderId="1" xfId="478" applyNumberFormat="1" applyFont="1" applyFill="1" applyBorder="1" applyAlignment="1">
      <alignment horizontal="left" vertical="center" wrapText="1"/>
    </xf>
    <xf numFmtId="4" fontId="86" fillId="31" borderId="1" xfId="3" applyNumberFormat="1" applyFont="1" applyFill="1" applyBorder="1" applyAlignment="1" applyProtection="1">
      <alignment vertical="center"/>
    </xf>
    <xf numFmtId="43" fontId="87" fillId="13" borderId="1" xfId="3" applyFont="1" applyFill="1" applyBorder="1" applyProtection="1"/>
    <xf numFmtId="4" fontId="81" fillId="29" borderId="1" xfId="3" applyNumberFormat="1" applyFont="1" applyFill="1" applyBorder="1" applyAlignment="1" applyProtection="1">
      <alignment horizontal="right" vertical="center"/>
    </xf>
    <xf numFmtId="0" fontId="89" fillId="0" borderId="0" xfId="507" applyProtection="1">
      <protection locked="0"/>
    </xf>
    <xf numFmtId="169" fontId="49" fillId="0" borderId="0" xfId="503" applyNumberFormat="1" applyFont="1" applyAlignment="1" applyProtection="1">
      <alignment vertical="center"/>
      <protection locked="0"/>
    </xf>
    <xf numFmtId="0" fontId="91" fillId="0" borderId="0" xfId="507" applyFont="1" applyAlignment="1" applyProtection="1">
      <alignment horizontal="center" vertical="center" wrapText="1"/>
      <protection locked="0"/>
    </xf>
    <xf numFmtId="0" fontId="92" fillId="0" borderId="0" xfId="507" applyFont="1" applyProtection="1">
      <protection locked="0"/>
    </xf>
    <xf numFmtId="0" fontId="91" fillId="0" borderId="0" xfId="507" applyFont="1" applyAlignment="1" applyProtection="1">
      <alignment horizontal="center"/>
      <protection locked="0"/>
    </xf>
    <xf numFmtId="44" fontId="95" fillId="13" borderId="1" xfId="10" applyFont="1" applyFill="1" applyBorder="1" applyAlignment="1" applyProtection="1">
      <protection locked="0"/>
    </xf>
    <xf numFmtId="0" fontId="96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95" fillId="13" borderId="1" xfId="0" applyFont="1" applyFill="1" applyBorder="1"/>
    <xf numFmtId="173" fontId="95" fillId="13" borderId="1" xfId="0" applyNumberFormat="1" applyFont="1" applyFill="1" applyBorder="1"/>
    <xf numFmtId="44" fontId="95" fillId="13" borderId="1" xfId="10" applyFont="1" applyFill="1" applyBorder="1" applyAlignment="1" applyProtection="1"/>
    <xf numFmtId="0" fontId="71" fillId="0" borderId="0" xfId="510" applyProtection="1">
      <protection locked="0"/>
    </xf>
    <xf numFmtId="0" fontId="71" fillId="0" borderId="0" xfId="503" applyAlignment="1" applyProtection="1">
      <alignment vertical="center"/>
      <protection locked="0"/>
    </xf>
    <xf numFmtId="0" fontId="60" fillId="21" borderId="2" xfId="503" applyFont="1" applyFill="1" applyBorder="1" applyAlignment="1">
      <alignment vertical="center" wrapText="1"/>
    </xf>
    <xf numFmtId="169" fontId="100" fillId="31" borderId="1" xfId="503" applyNumberFormat="1" applyFont="1" applyFill="1" applyBorder="1" applyAlignment="1" applyProtection="1">
      <alignment horizontal="center" vertical="center"/>
      <protection locked="0"/>
    </xf>
    <xf numFmtId="0" fontId="92" fillId="0" borderId="0" xfId="503" applyFont="1" applyAlignment="1" applyProtection="1">
      <alignment vertical="center"/>
      <protection locked="0"/>
    </xf>
    <xf numFmtId="169" fontId="99" fillId="0" borderId="4" xfId="503" applyNumberFormat="1" applyFont="1" applyBorder="1" applyAlignment="1" applyProtection="1">
      <alignment vertical="center" wrapText="1"/>
      <protection locked="0"/>
    </xf>
    <xf numFmtId="169" fontId="92" fillId="0" borderId="0" xfId="503" applyNumberFormat="1" applyFont="1" applyAlignment="1" applyProtection="1">
      <alignment vertical="center"/>
      <protection locked="0"/>
    </xf>
    <xf numFmtId="171" fontId="75" fillId="0" borderId="0" xfId="533" applyNumberFormat="1" applyFont="1" applyBorder="1" applyAlignment="1" applyProtection="1">
      <alignment horizontal="center" vertical="center"/>
      <protection locked="0"/>
    </xf>
    <xf numFmtId="169" fontId="103" fillId="0" borderId="0" xfId="503" applyNumberFormat="1" applyFont="1" applyAlignment="1" applyProtection="1">
      <alignment horizontal="left" vertical="center"/>
      <protection locked="0"/>
    </xf>
    <xf numFmtId="169" fontId="103" fillId="0" borderId="17" xfId="503" applyNumberFormat="1" applyFont="1" applyBorder="1" applyAlignment="1" applyProtection="1">
      <alignment vertical="center"/>
      <protection locked="0"/>
    </xf>
    <xf numFmtId="0" fontId="92" fillId="20" borderId="0" xfId="503" applyFont="1" applyFill="1" applyAlignment="1" applyProtection="1">
      <alignment vertical="center"/>
      <protection locked="0"/>
    </xf>
    <xf numFmtId="169" fontId="92" fillId="20" borderId="0" xfId="503" applyNumberFormat="1" applyFont="1" applyFill="1" applyAlignment="1" applyProtection="1">
      <alignment vertical="center"/>
      <protection locked="0"/>
    </xf>
    <xf numFmtId="0" fontId="71" fillId="0" borderId="19" xfId="503" applyBorder="1" applyAlignment="1">
      <alignment vertical="center"/>
    </xf>
    <xf numFmtId="0" fontId="92" fillId="0" borderId="19" xfId="503" applyFont="1" applyBorder="1" applyAlignment="1">
      <alignment horizontal="right" vertical="center"/>
    </xf>
    <xf numFmtId="0" fontId="92" fillId="0" borderId="0" xfId="503" applyFont="1" applyAlignment="1">
      <alignment horizontal="center" vertical="center"/>
    </xf>
    <xf numFmtId="0" fontId="91" fillId="0" borderId="0" xfId="503" applyFont="1" applyAlignment="1" applyProtection="1">
      <alignment vertical="center"/>
      <protection locked="0"/>
    </xf>
    <xf numFmtId="0" fontId="91" fillId="0" borderId="9" xfId="503" applyFont="1" applyBorder="1" applyAlignment="1">
      <alignment horizontal="center" vertical="top"/>
    </xf>
    <xf numFmtId="169" fontId="91" fillId="20" borderId="21" xfId="503" applyNumberFormat="1" applyFont="1" applyFill="1" applyBorder="1" applyAlignment="1">
      <alignment horizontal="left" vertical="center"/>
    </xf>
    <xf numFmtId="169" fontId="91" fillId="20" borderId="19" xfId="503" applyNumberFormat="1" applyFont="1" applyFill="1" applyBorder="1" applyAlignment="1">
      <alignment horizontal="left" vertical="center"/>
    </xf>
    <xf numFmtId="0" fontId="91" fillId="0" borderId="0" xfId="503" applyFont="1" applyAlignment="1" applyProtection="1">
      <alignment horizontal="center" vertical="center"/>
      <protection locked="0"/>
    </xf>
    <xf numFmtId="0" fontId="109" fillId="0" borderId="15" xfId="503" applyFont="1" applyBorder="1" applyAlignment="1">
      <alignment vertical="center"/>
    </xf>
    <xf numFmtId="0" fontId="71" fillId="0" borderId="17" xfId="503" applyBorder="1" applyAlignment="1" applyProtection="1">
      <alignment vertical="center"/>
      <protection locked="0"/>
    </xf>
    <xf numFmtId="0" fontId="96" fillId="0" borderId="0" xfId="503" applyFont="1" applyAlignment="1" applyProtection="1">
      <alignment vertical="center"/>
      <protection locked="0"/>
    </xf>
    <xf numFmtId="0" fontId="71" fillId="0" borderId="15" xfId="503" applyBorder="1" applyAlignment="1">
      <alignment horizontal="left" vertical="center"/>
    </xf>
    <xf numFmtId="0" fontId="71" fillId="0" borderId="0" xfId="503" applyAlignment="1">
      <alignment horizontal="left" vertical="center"/>
    </xf>
    <xf numFmtId="169" fontId="89" fillId="0" borderId="0" xfId="503" applyNumberFormat="1" applyFont="1" applyAlignment="1" applyProtection="1">
      <alignment horizontal="left" vertical="center"/>
      <protection locked="0"/>
    </xf>
    <xf numFmtId="169" fontId="89" fillId="0" borderId="17" xfId="503" applyNumberFormat="1" applyFont="1" applyBorder="1" applyAlignment="1" applyProtection="1">
      <alignment vertical="center"/>
      <protection locked="0"/>
    </xf>
    <xf numFmtId="0" fontId="109" fillId="0" borderId="15" xfId="503" applyFont="1" applyBorder="1" applyAlignment="1">
      <alignment horizontal="left" vertical="center"/>
    </xf>
    <xf numFmtId="0" fontId="91" fillId="20" borderId="15" xfId="503" applyFont="1" applyFill="1" applyBorder="1" applyAlignment="1">
      <alignment horizontal="left" vertical="center"/>
    </xf>
    <xf numFmtId="0" fontId="91" fillId="20" borderId="0" xfId="503" applyFont="1" applyFill="1" applyAlignment="1">
      <alignment horizontal="left" vertical="center"/>
    </xf>
    <xf numFmtId="169" fontId="104" fillId="20" borderId="0" xfId="503" applyNumberFormat="1" applyFont="1" applyFill="1" applyAlignment="1" applyProtection="1">
      <alignment horizontal="center" vertical="center"/>
      <protection locked="0"/>
    </xf>
    <xf numFmtId="169" fontId="104" fillId="20" borderId="17" xfId="503" applyNumberFormat="1" applyFont="1" applyFill="1" applyBorder="1" applyAlignment="1" applyProtection="1">
      <alignment horizontal="center" vertical="center"/>
      <protection locked="0"/>
    </xf>
    <xf numFmtId="0" fontId="96" fillId="0" borderId="15" xfId="503" applyFont="1" applyBorder="1" applyAlignment="1">
      <alignment horizontal="left" vertical="center"/>
    </xf>
    <xf numFmtId="0" fontId="109" fillId="0" borderId="0" xfId="503" applyFont="1" applyAlignment="1">
      <alignment horizontal="left" vertical="center"/>
    </xf>
    <xf numFmtId="169" fontId="89" fillId="0" borderId="0" xfId="503" applyNumberFormat="1" applyFont="1" applyAlignment="1" applyProtection="1">
      <alignment vertical="center"/>
      <protection locked="0"/>
    </xf>
    <xf numFmtId="0" fontId="110" fillId="0" borderId="0" xfId="503" applyFont="1" applyAlignment="1" applyProtection="1">
      <alignment vertical="center"/>
      <protection locked="0"/>
    </xf>
    <xf numFmtId="169" fontId="71" fillId="0" borderId="0" xfId="503" applyNumberFormat="1" applyAlignment="1" applyProtection="1">
      <alignment vertical="center"/>
      <protection locked="0"/>
    </xf>
    <xf numFmtId="0" fontId="91" fillId="0" borderId="0" xfId="503" applyFont="1" applyAlignment="1" applyProtection="1">
      <alignment horizontal="left" vertical="center"/>
      <protection locked="0"/>
    </xf>
    <xf numFmtId="169" fontId="104" fillId="0" borderId="0" xfId="503" applyNumberFormat="1" applyFont="1" applyAlignment="1" applyProtection="1">
      <alignment horizontal="center" vertical="center"/>
      <protection locked="0"/>
    </xf>
    <xf numFmtId="169" fontId="91" fillId="20" borderId="0" xfId="503" applyNumberFormat="1" applyFont="1" applyFill="1" applyAlignment="1">
      <alignment horizontal="left" vertical="center"/>
    </xf>
    <xf numFmtId="0" fontId="92" fillId="0" borderId="0" xfId="503" applyFont="1" applyAlignment="1">
      <alignment horizontal="right" vertical="center"/>
    </xf>
    <xf numFmtId="0" fontId="148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0" fillId="0" borderId="40" xfId="0" applyFont="1" applyBorder="1" applyAlignment="1" applyProtection="1">
      <alignment horizontal="center" vertical="center"/>
      <protection locked="0"/>
    </xf>
    <xf numFmtId="175" fontId="77" fillId="26" borderId="40" xfId="587" applyNumberFormat="1" applyFont="1" applyFill="1" applyBorder="1" applyAlignment="1" applyProtection="1">
      <alignment horizontal="right" vertical="center"/>
      <protection locked="0"/>
    </xf>
    <xf numFmtId="0" fontId="40" fillId="13" borderId="1" xfId="0" applyFont="1" applyFill="1" applyBorder="1" applyAlignment="1">
      <alignment horizontal="center" vertical="center" wrapText="1"/>
    </xf>
    <xf numFmtId="0" fontId="42" fillId="0" borderId="0" xfId="0" applyFont="1" applyAlignment="1" applyProtection="1">
      <alignment horizontal="left"/>
      <protection locked="0"/>
    </xf>
    <xf numFmtId="0" fontId="42" fillId="0" borderId="0" xfId="0" applyFont="1" applyAlignment="1">
      <alignment horizontal="left"/>
    </xf>
    <xf numFmtId="0" fontId="156" fillId="13" borderId="41" xfId="0" applyFont="1" applyFill="1" applyBorder="1" applyAlignment="1">
      <alignment wrapText="1"/>
    </xf>
    <xf numFmtId="43" fontId="156" fillId="13" borderId="40" xfId="3" applyFont="1" applyFill="1" applyBorder="1" applyAlignment="1" applyProtection="1">
      <alignment wrapText="1"/>
      <protection locked="0"/>
    </xf>
    <xf numFmtId="0" fontId="157" fillId="89" borderId="40" xfId="0" applyFont="1" applyFill="1" applyBorder="1"/>
    <xf numFmtId="0" fontId="159" fillId="0" borderId="40" xfId="0" applyFont="1" applyBorder="1" applyAlignment="1">
      <alignment wrapText="1"/>
    </xf>
    <xf numFmtId="0" fontId="159" fillId="0" borderId="40" xfId="0" applyFont="1" applyBorder="1"/>
    <xf numFmtId="0" fontId="159" fillId="89" borderId="40" xfId="0" applyFont="1" applyFill="1" applyBorder="1"/>
    <xf numFmtId="43" fontId="159" fillId="0" borderId="40" xfId="3" applyFont="1" applyFill="1" applyBorder="1" applyAlignment="1" applyProtection="1"/>
    <xf numFmtId="43" fontId="159" fillId="0" borderId="40" xfId="3" applyFont="1" applyBorder="1" applyAlignment="1" applyProtection="1"/>
    <xf numFmtId="0" fontId="42" fillId="0" borderId="40" xfId="0" applyFont="1" applyBorder="1" applyAlignment="1" applyProtection="1">
      <alignment horizontal="center"/>
      <protection locked="0"/>
    </xf>
    <xf numFmtId="0" fontId="42" fillId="0" borderId="40" xfId="0" applyFont="1" applyBorder="1" applyAlignment="1" applyProtection="1">
      <alignment horizontal="center" vertical="center"/>
      <protection locked="0"/>
    </xf>
    <xf numFmtId="43" fontId="42" fillId="0" borderId="40" xfId="3" applyFont="1" applyFill="1" applyBorder="1" applyAlignment="1" applyProtection="1">
      <alignment horizontal="right"/>
      <protection locked="0"/>
    </xf>
    <xf numFmtId="0" fontId="43" fillId="11" borderId="1" xfId="0" applyFont="1" applyFill="1" applyBorder="1" applyAlignment="1" applyProtection="1">
      <alignment vertical="center"/>
      <protection locked="0"/>
    </xf>
    <xf numFmtId="0" fontId="43" fillId="11" borderId="1" xfId="0" applyFont="1" applyFill="1" applyBorder="1" applyProtection="1">
      <protection locked="0"/>
    </xf>
    <xf numFmtId="4" fontId="43" fillId="11" borderId="1" xfId="0" applyNumberFormat="1" applyFont="1" applyFill="1" applyBorder="1" applyProtection="1">
      <protection locked="0"/>
    </xf>
    <xf numFmtId="43" fontId="158" fillId="89" borderId="40" xfId="3" applyFont="1" applyFill="1" applyBorder="1" applyAlignment="1" applyProtection="1">
      <protection locked="0"/>
    </xf>
    <xf numFmtId="0" fontId="40" fillId="0" borderId="0" xfId="0" applyFont="1" applyAlignment="1" applyProtection="1">
      <alignment wrapText="1"/>
      <protection locked="0"/>
    </xf>
    <xf numFmtId="44" fontId="43" fillId="0" borderId="0" xfId="10" applyFont="1" applyFill="1" applyBorder="1" applyAlignment="1" applyProtection="1">
      <alignment wrapText="1"/>
      <protection locked="0"/>
    </xf>
    <xf numFmtId="0" fontId="42" fillId="0" borderId="1" xfId="0" applyFont="1" applyBorder="1" applyProtection="1">
      <protection locked="0"/>
    </xf>
    <xf numFmtId="0" fontId="42" fillId="0" borderId="1" xfId="0" applyFont="1" applyBorder="1" applyAlignment="1" applyProtection="1">
      <alignment wrapText="1"/>
      <protection locked="0"/>
    </xf>
    <xf numFmtId="43" fontId="156" fillId="13" borderId="40" xfId="3" applyFont="1" applyFill="1" applyBorder="1" applyProtection="1"/>
    <xf numFmtId="43" fontId="158" fillId="90" borderId="40" xfId="3" applyFont="1" applyFill="1" applyBorder="1" applyProtection="1"/>
    <xf numFmtId="0" fontId="156" fillId="13" borderId="40" xfId="0" applyFont="1" applyFill="1" applyBorder="1"/>
    <xf numFmtId="0" fontId="158" fillId="90" borderId="40" xfId="0" applyFont="1" applyFill="1" applyBorder="1"/>
    <xf numFmtId="176" fontId="156" fillId="13" borderId="40" xfId="3" applyNumberFormat="1" applyFont="1" applyFill="1" applyBorder="1" applyProtection="1"/>
    <xf numFmtId="0" fontId="38" fillId="0" borderId="0" xfId="0" applyFont="1"/>
    <xf numFmtId="0" fontId="160" fillId="0" borderId="40" xfId="533" applyFont="1" applyBorder="1" applyAlignment="1" applyProtection="1">
      <alignment horizontal="center" vertical="center"/>
      <protection locked="0"/>
    </xf>
    <xf numFmtId="0" fontId="160" fillId="26" borderId="40" xfId="533" applyFont="1" applyFill="1" applyBorder="1" applyAlignment="1" applyProtection="1">
      <alignment horizontal="center" vertical="center"/>
      <protection locked="0"/>
    </xf>
    <xf numFmtId="44" fontId="42" fillId="0" borderId="1" xfId="10" applyFont="1" applyFill="1" applyBorder="1" applyAlignment="1" applyProtection="1">
      <protection locked="0"/>
    </xf>
    <xf numFmtId="0" fontId="42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2" fillId="26" borderId="2" xfId="0" applyNumberFormat="1" applyFont="1" applyFill="1" applyBorder="1" applyAlignment="1" applyProtection="1">
      <alignment horizontal="center"/>
      <protection locked="0"/>
    </xf>
    <xf numFmtId="0" fontId="161" fillId="26" borderId="1" xfId="0" applyFont="1" applyFill="1" applyBorder="1" applyAlignment="1" applyProtection="1">
      <alignment horizontal="center" vertical="center"/>
      <protection locked="0"/>
    </xf>
    <xf numFmtId="49" fontId="162" fillId="0" borderId="1" xfId="0" applyNumberFormat="1" applyFont="1" applyBorder="1" applyAlignment="1" applyProtection="1">
      <alignment horizontal="center" vertical="center"/>
      <protection locked="0"/>
    </xf>
    <xf numFmtId="49" fontId="163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1" fillId="0" borderId="1" xfId="0" applyFont="1" applyBorder="1" applyAlignment="1" applyProtection="1">
      <alignment horizontal="center" vertical="center"/>
      <protection locked="0"/>
    </xf>
    <xf numFmtId="0" fontId="162" fillId="0" borderId="1" xfId="0" applyFont="1" applyBorder="1" applyAlignment="1" applyProtection="1">
      <alignment horizontal="center" vertical="center"/>
      <protection locked="0"/>
    </xf>
    <xf numFmtId="0" fontId="162" fillId="0" borderId="1" xfId="0" applyFont="1" applyBorder="1" applyAlignment="1" applyProtection="1">
      <alignment horizontal="center" vertical="center" wrapText="1"/>
      <protection locked="0"/>
    </xf>
    <xf numFmtId="7" fontId="16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1" fillId="26" borderId="1" xfId="0" applyFont="1" applyFill="1" applyBorder="1" applyAlignment="1" applyProtection="1">
      <alignment horizontal="center" vertical="center" wrapText="1"/>
      <protection locked="0"/>
    </xf>
    <xf numFmtId="0" fontId="161" fillId="0" borderId="1" xfId="0" applyFont="1" applyBorder="1" applyAlignment="1" applyProtection="1">
      <alignment horizontal="center" vertical="center" wrapText="1"/>
      <protection locked="0"/>
    </xf>
    <xf numFmtId="14" fontId="161" fillId="0" borderId="7" xfId="0" applyNumberFormat="1" applyFont="1" applyBorder="1" applyAlignment="1" applyProtection="1">
      <alignment horizontal="center" vertical="center" readingOrder="1"/>
      <protection locked="0"/>
    </xf>
    <xf numFmtId="0" fontId="167" fillId="0" borderId="1" xfId="13" applyFont="1" applyBorder="1" applyAlignment="1" applyProtection="1">
      <alignment horizontal="center" vertical="center"/>
      <protection locked="0"/>
    </xf>
    <xf numFmtId="49" fontId="162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2" fillId="0" borderId="1" xfId="0" applyFont="1" applyBorder="1" applyAlignment="1" applyProtection="1">
      <alignment horizontal="center"/>
      <protection locked="0"/>
    </xf>
    <xf numFmtId="0" fontId="162" fillId="0" borderId="1" xfId="0" applyFont="1" applyBorder="1" applyAlignment="1" applyProtection="1">
      <alignment horizontal="center" vertical="justify"/>
      <protection locked="0"/>
    </xf>
    <xf numFmtId="14" fontId="161" fillId="0" borderId="1" xfId="0" applyNumberFormat="1" applyFont="1" applyBorder="1" applyAlignment="1" applyProtection="1">
      <alignment horizontal="center" vertical="center" readingOrder="1"/>
      <protection locked="0"/>
    </xf>
    <xf numFmtId="14" fontId="161" fillId="0" borderId="1" xfId="0" applyNumberFormat="1" applyFont="1" applyBorder="1" applyAlignment="1" applyProtection="1">
      <alignment horizontal="center" vertical="center"/>
      <protection locked="0"/>
    </xf>
    <xf numFmtId="0" fontId="167" fillId="0" borderId="1" xfId="13" applyFont="1" applyBorder="1" applyAlignment="1" applyProtection="1">
      <alignment horizontal="center" vertical="center" wrapText="1"/>
      <protection locked="0"/>
    </xf>
    <xf numFmtId="14" fontId="161" fillId="0" borderId="8" xfId="0" applyNumberFormat="1" applyFont="1" applyBorder="1" applyAlignment="1" applyProtection="1">
      <alignment horizontal="center" vertical="center" readingOrder="1"/>
      <protection locked="0"/>
    </xf>
    <xf numFmtId="0" fontId="72" fillId="0" borderId="1" xfId="13" applyBorder="1" applyAlignment="1" applyProtection="1">
      <alignment horizontal="center" vertical="center" wrapText="1"/>
      <protection locked="0"/>
    </xf>
    <xf numFmtId="0" fontId="161" fillId="0" borderId="1" xfId="0" applyFont="1" applyBorder="1" applyAlignment="1" applyProtection="1">
      <alignment horizontal="center"/>
      <protection locked="0"/>
    </xf>
    <xf numFmtId="0" fontId="161" fillId="0" borderId="1" xfId="0" applyFont="1" applyBorder="1" applyAlignment="1" applyProtection="1">
      <alignment horizontal="center" wrapText="1"/>
      <protection locked="0"/>
    </xf>
    <xf numFmtId="14" fontId="161" fillId="0" borderId="8" xfId="0" applyNumberFormat="1" applyFont="1" applyBorder="1" applyAlignment="1" applyProtection="1">
      <alignment horizontal="center"/>
      <protection locked="0"/>
    </xf>
    <xf numFmtId="14" fontId="161" fillId="0" borderId="7" xfId="0" applyNumberFormat="1" applyFont="1" applyBorder="1" applyAlignment="1" applyProtection="1">
      <alignment horizontal="center"/>
      <protection locked="0"/>
    </xf>
    <xf numFmtId="0" fontId="167" fillId="0" borderId="1" xfId="13" applyFont="1" applyBorder="1" applyAlignment="1" applyProtection="1">
      <alignment horizontal="center" wrapText="1"/>
      <protection locked="0"/>
    </xf>
    <xf numFmtId="0" fontId="161" fillId="0" borderId="1" xfId="0" applyFont="1" applyBorder="1" applyAlignment="1" applyProtection="1">
      <alignment horizontal="center" vertical="justify" wrapText="1"/>
      <protection locked="0"/>
    </xf>
    <xf numFmtId="0" fontId="161" fillId="0" borderId="7" xfId="0" applyFont="1" applyBorder="1" applyAlignment="1" applyProtection="1">
      <alignment horizontal="center" vertical="justify"/>
      <protection locked="0"/>
    </xf>
    <xf numFmtId="0" fontId="167" fillId="0" borderId="1" xfId="13" applyFont="1" applyBorder="1" applyAlignment="1" applyProtection="1">
      <alignment horizontal="center"/>
      <protection locked="0"/>
    </xf>
    <xf numFmtId="0" fontId="161" fillId="0" borderId="6" xfId="0" applyFont="1" applyBorder="1" applyAlignment="1" applyProtection="1">
      <alignment horizontal="center" vertical="justify"/>
      <protection locked="0"/>
    </xf>
    <xf numFmtId="0" fontId="167" fillId="0" borderId="5" xfId="13" applyFont="1" applyBorder="1" applyAlignment="1" applyProtection="1">
      <alignment horizontal="center"/>
      <protection locked="0"/>
    </xf>
    <xf numFmtId="14" fontId="161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67" fillId="26" borderId="1" xfId="13" applyFont="1" applyFill="1" applyBorder="1" applyAlignment="1" applyProtection="1">
      <alignment horizontal="center" vertical="center"/>
      <protection locked="0"/>
    </xf>
    <xf numFmtId="0" fontId="163" fillId="0" borderId="1" xfId="528" applyFont="1" applyBorder="1" applyAlignment="1" applyProtection="1">
      <alignment horizontal="center" vertical="center"/>
      <protection locked="0"/>
    </xf>
    <xf numFmtId="0" fontId="163" fillId="0" borderId="1" xfId="528" applyFont="1" applyBorder="1" applyAlignment="1" applyProtection="1">
      <alignment horizontal="center" vertical="center" wrapText="1"/>
      <protection locked="0"/>
    </xf>
    <xf numFmtId="49" fontId="162" fillId="0" borderId="1" xfId="0" applyNumberFormat="1" applyFont="1" applyBorder="1" applyAlignment="1" applyProtection="1">
      <alignment horizontal="center" vertical="center" readingOrder="1"/>
      <protection locked="0"/>
    </xf>
    <xf numFmtId="49" fontId="167" fillId="0" borderId="1" xfId="13" applyNumberFormat="1" applyFont="1" applyFill="1" applyBorder="1" applyAlignment="1" applyProtection="1">
      <alignment horizontal="center" vertical="center"/>
      <protection locked="0"/>
    </xf>
    <xf numFmtId="0" fontId="167" fillId="0" borderId="1" xfId="13" applyFont="1" applyBorder="1" applyAlignment="1">
      <alignment horizontal="center"/>
    </xf>
    <xf numFmtId="49" fontId="161" fillId="0" borderId="1" xfId="0" applyNumberFormat="1" applyFont="1" applyBorder="1" applyAlignment="1">
      <alignment horizontal="center" vertical="center"/>
    </xf>
    <xf numFmtId="0" fontId="161" fillId="0" borderId="1" xfId="0" applyFont="1" applyBorder="1" applyAlignment="1">
      <alignment horizontal="center" vertical="center"/>
    </xf>
    <xf numFmtId="0" fontId="161" fillId="0" borderId="1" xfId="0" applyFont="1" applyBorder="1" applyAlignment="1">
      <alignment horizontal="center" vertical="center" wrapText="1"/>
    </xf>
    <xf numFmtId="14" fontId="161" fillId="0" borderId="7" xfId="0" applyNumberFormat="1" applyFont="1" applyBorder="1" applyAlignment="1">
      <alignment horizontal="center" vertical="center"/>
    </xf>
    <xf numFmtId="0" fontId="161" fillId="0" borderId="1" xfId="0" applyFont="1" applyBorder="1" applyAlignment="1" applyProtection="1">
      <alignment horizontal="justify" vertical="center"/>
      <protection locked="0"/>
    </xf>
    <xf numFmtId="0" fontId="167" fillId="0" borderId="1" xfId="13" applyFont="1" applyBorder="1" applyAlignment="1">
      <alignment horizontal="justify" vertical="center"/>
    </xf>
    <xf numFmtId="49" fontId="161" fillId="0" borderId="1" xfId="0" applyNumberFormat="1" applyFont="1" applyBorder="1" applyAlignment="1" applyProtection="1">
      <alignment horizontal="center"/>
      <protection locked="0"/>
    </xf>
    <xf numFmtId="49" fontId="161" fillId="0" borderId="1" xfId="0" applyNumberFormat="1" applyFont="1" applyBorder="1" applyProtection="1">
      <protection locked="0"/>
    </xf>
    <xf numFmtId="49" fontId="167" fillId="0" borderId="1" xfId="13" applyNumberFormat="1" applyFont="1" applyBorder="1" applyAlignment="1" applyProtection="1">
      <alignment horizontal="center"/>
      <protection locked="0"/>
    </xf>
    <xf numFmtId="49" fontId="161" fillId="26" borderId="1" xfId="0" applyNumberFormat="1" applyFont="1" applyFill="1" applyBorder="1" applyAlignment="1" applyProtection="1">
      <alignment horizontal="center"/>
      <protection locked="0"/>
    </xf>
    <xf numFmtId="0" fontId="161" fillId="26" borderId="1" xfId="0" applyFont="1" applyFill="1" applyBorder="1" applyAlignment="1" applyProtection="1">
      <alignment horizontal="center"/>
      <protection locked="0"/>
    </xf>
    <xf numFmtId="0" fontId="161" fillId="26" borderId="1" xfId="0" applyFont="1" applyFill="1" applyBorder="1" applyAlignment="1" applyProtection="1">
      <alignment horizontal="center" wrapText="1"/>
      <protection locked="0"/>
    </xf>
    <xf numFmtId="14" fontId="161" fillId="26" borderId="1" xfId="0" applyNumberFormat="1" applyFont="1" applyFill="1" applyBorder="1" applyAlignment="1" applyProtection="1">
      <alignment horizontal="center" readingOrder="1"/>
      <protection locked="0"/>
    </xf>
    <xf numFmtId="0" fontId="161" fillId="26" borderId="1" xfId="0" applyFont="1" applyFill="1" applyBorder="1" applyProtection="1">
      <protection locked="0"/>
    </xf>
    <xf numFmtId="0" fontId="72" fillId="26" borderId="1" xfId="13" applyFill="1" applyBorder="1" applyProtection="1">
      <protection locked="0"/>
    </xf>
    <xf numFmtId="0" fontId="27" fillId="0" borderId="1" xfId="0" applyFont="1" applyBorder="1" applyAlignment="1">
      <alignment horizontal="center"/>
    </xf>
    <xf numFmtId="0" fontId="74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2" fillId="0" borderId="1" xfId="13" applyBorder="1" applyAlignment="1">
      <alignment horizontal="center"/>
    </xf>
    <xf numFmtId="49" fontId="150" fillId="0" borderId="40" xfId="0" applyNumberFormat="1" applyFont="1" applyBorder="1" applyAlignment="1">
      <alignment horizontal="center" vertical="center"/>
    </xf>
    <xf numFmtId="49" fontId="149" fillId="0" borderId="40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" fontId="22" fillId="0" borderId="1" xfId="3" applyNumberFormat="1" applyFont="1" applyBorder="1" applyAlignment="1" applyProtection="1">
      <alignment vertical="center"/>
      <protection locked="0"/>
    </xf>
    <xf numFmtId="44" fontId="40" fillId="11" borderId="1" xfId="10" applyFont="1" applyFill="1" applyBorder="1" applyAlignment="1" applyProtection="1">
      <protection locked="0"/>
    </xf>
    <xf numFmtId="49" fontId="150" fillId="0" borderId="40" xfId="0" applyNumberFormat="1" applyFont="1" applyBorder="1" applyAlignment="1" applyProtection="1">
      <alignment horizontal="center"/>
      <protection locked="0"/>
    </xf>
    <xf numFmtId="0" fontId="76" fillId="0" borderId="0" xfId="602" applyFont="1" applyBorder="1" applyAlignment="1" applyProtection="1">
      <alignment vertical="center"/>
      <protection locked="0"/>
    </xf>
    <xf numFmtId="0" fontId="77" fillId="26" borderId="0" xfId="602" applyFont="1" applyFill="1" applyBorder="1" applyAlignment="1" applyProtection="1">
      <alignment horizontal="left" vertical="center"/>
      <protection locked="0"/>
    </xf>
    <xf numFmtId="0" fontId="77" fillId="26" borderId="0" xfId="602" applyFont="1" applyFill="1" applyBorder="1" applyAlignment="1" applyProtection="1">
      <alignment vertical="center"/>
      <protection locked="0"/>
    </xf>
    <xf numFmtId="0" fontId="75" fillId="26" borderId="0" xfId="1536" applyFont="1" applyFill="1" applyProtection="1">
      <protection locked="0"/>
    </xf>
    <xf numFmtId="0" fontId="77" fillId="26" borderId="0" xfId="1536" applyFont="1" applyFill="1" applyProtection="1">
      <protection locked="0"/>
    </xf>
    <xf numFmtId="0" fontId="78" fillId="0" borderId="0" xfId="602" applyFont="1" applyBorder="1" applyAlignment="1" applyProtection="1">
      <alignment horizontal="center" vertical="center"/>
      <protection locked="0"/>
    </xf>
    <xf numFmtId="0" fontId="78" fillId="0" borderId="0" xfId="602" applyFont="1" applyBorder="1" applyAlignment="1" applyProtection="1">
      <alignment horizontal="left" vertical="center"/>
      <protection locked="0"/>
    </xf>
    <xf numFmtId="1" fontId="78" fillId="0" borderId="0" xfId="602" applyNumberFormat="1" applyFont="1" applyBorder="1" applyAlignment="1" applyProtection="1">
      <alignment horizontal="center" vertical="center"/>
      <protection locked="0"/>
    </xf>
    <xf numFmtId="171" fontId="78" fillId="0" borderId="0" xfId="1612" applyNumberFormat="1" applyFont="1" applyBorder="1" applyAlignment="1" applyProtection="1">
      <alignment horizontal="center" vertical="center"/>
      <protection locked="0"/>
    </xf>
    <xf numFmtId="0" fontId="78" fillId="0" borderId="0" xfId="602" applyFont="1" applyBorder="1" applyAlignment="1" applyProtection="1">
      <alignment vertical="center"/>
      <protection locked="0"/>
    </xf>
    <xf numFmtId="0" fontId="75" fillId="0" borderId="0" xfId="602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 applyProtection="1">
      <alignment horizontal="left"/>
      <protection locked="0"/>
    </xf>
    <xf numFmtId="49" fontId="170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0" fillId="26" borderId="1" xfId="0" applyNumberFormat="1" applyFont="1" applyFill="1" applyBorder="1" applyAlignment="1" applyProtection="1">
      <alignment horizontal="center" vertical="center"/>
      <protection locked="0"/>
    </xf>
    <xf numFmtId="49" fontId="74" fillId="26" borderId="1" xfId="528" applyNumberFormat="1" applyFont="1" applyFill="1" applyBorder="1" applyAlignment="1" applyProtection="1">
      <alignment horizontal="center" vertical="center"/>
      <protection locked="0"/>
    </xf>
    <xf numFmtId="49" fontId="170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1" fillId="0" borderId="1" xfId="0" applyFont="1" applyBorder="1" applyAlignment="1">
      <alignment horizontal="right" vertical="center" wrapText="1"/>
    </xf>
    <xf numFmtId="0" fontId="155" fillId="26" borderId="0" xfId="0" applyFont="1" applyFill="1"/>
    <xf numFmtId="49" fontId="170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0" fillId="26" borderId="1" xfId="599" applyNumberFormat="1" applyFont="1" applyFill="1" applyBorder="1" applyAlignment="1" applyProtection="1">
      <alignment horizontal="center" vertical="center"/>
      <protection locked="0"/>
    </xf>
    <xf numFmtId="49" fontId="173" fillId="26" borderId="1" xfId="599" applyNumberFormat="1" applyFont="1" applyFill="1" applyBorder="1" applyAlignment="1">
      <alignment horizontal="center"/>
    </xf>
    <xf numFmtId="0" fontId="173" fillId="26" borderId="1" xfId="599" applyFont="1" applyFill="1" applyBorder="1" applyAlignment="1">
      <alignment horizontal="center"/>
    </xf>
    <xf numFmtId="0" fontId="171" fillId="26" borderId="1" xfId="0" applyFont="1" applyFill="1" applyBorder="1" applyAlignment="1">
      <alignment horizontal="right" vertical="center" wrapText="1"/>
    </xf>
    <xf numFmtId="0" fontId="173" fillId="26" borderId="1" xfId="598" applyFont="1" applyFill="1" applyBorder="1" applyAlignment="1">
      <alignment horizontal="center"/>
    </xf>
    <xf numFmtId="0" fontId="170" fillId="26" borderId="4" xfId="598" applyFont="1" applyFill="1" applyBorder="1" applyAlignment="1" applyProtection="1">
      <alignment horizontal="center"/>
      <protection locked="0"/>
    </xf>
    <xf numFmtId="49" fontId="170" fillId="26" borderId="1" xfId="598" applyNumberFormat="1" applyFont="1" applyFill="1" applyBorder="1" applyAlignment="1" applyProtection="1">
      <alignment horizontal="center"/>
      <protection locked="0"/>
    </xf>
    <xf numFmtId="0" fontId="170" fillId="26" borderId="1" xfId="598" applyFont="1" applyFill="1" applyBorder="1" applyAlignment="1" applyProtection="1">
      <alignment horizontal="center"/>
      <protection locked="0"/>
    </xf>
    <xf numFmtId="49" fontId="155" fillId="26" borderId="1" xfId="0" applyNumberFormat="1" applyFont="1" applyFill="1" applyBorder="1" applyAlignment="1" applyProtection="1">
      <alignment horizontal="center" vertical="center"/>
      <protection locked="0"/>
    </xf>
    <xf numFmtId="49" fontId="170" fillId="0" borderId="1" xfId="0" applyNumberFormat="1" applyFont="1" applyBorder="1" applyAlignment="1" applyProtection="1">
      <alignment horizontal="center" vertical="center"/>
      <protection locked="0"/>
    </xf>
    <xf numFmtId="49" fontId="170" fillId="0" borderId="2" xfId="0" applyNumberFormat="1" applyFont="1" applyBorder="1" applyAlignment="1" applyProtection="1">
      <alignment horizontal="center" vertical="center"/>
      <protection locked="0"/>
    </xf>
    <xf numFmtId="49" fontId="170" fillId="0" borderId="1" xfId="0" applyNumberFormat="1" applyFont="1" applyBorder="1" applyAlignment="1" applyProtection="1">
      <alignment horizontal="right" vertical="center"/>
      <protection locked="0"/>
    </xf>
    <xf numFmtId="49" fontId="17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0" fillId="0" borderId="40" xfId="0" applyNumberFormat="1" applyFont="1" applyBorder="1" applyAlignment="1" applyProtection="1">
      <alignment horizontal="center" vertical="center"/>
      <protection locked="0"/>
    </xf>
    <xf numFmtId="0" fontId="150" fillId="0" borderId="40" xfId="0" applyFont="1" applyBorder="1"/>
    <xf numFmtId="0" fontId="150" fillId="0" borderId="40" xfId="0" applyFont="1" applyBorder="1" applyAlignment="1" applyProtection="1">
      <alignment horizontal="left"/>
      <protection locked="0"/>
    </xf>
    <xf numFmtId="49" fontId="150" fillId="0" borderId="41" xfId="0" applyNumberFormat="1" applyFont="1" applyBorder="1" applyAlignment="1" applyProtection="1">
      <alignment horizontal="center"/>
      <protection locked="0"/>
    </xf>
    <xf numFmtId="0" fontId="77" fillId="26" borderId="0" xfId="508" applyFont="1" applyFill="1" applyProtection="1">
      <protection locked="0"/>
    </xf>
    <xf numFmtId="0" fontId="150" fillId="0" borderId="40" xfId="0" applyFont="1" applyBorder="1" applyAlignment="1" applyProtection="1">
      <alignment horizontal="center"/>
      <protection locked="0"/>
    </xf>
    <xf numFmtId="0" fontId="150" fillId="0" borderId="40" xfId="508" applyFont="1" applyBorder="1" applyAlignment="1" applyProtection="1">
      <alignment horizontal="center"/>
      <protection locked="0"/>
    </xf>
    <xf numFmtId="49" fontId="150" fillId="0" borderId="40" xfId="602" applyNumberFormat="1" applyFont="1" applyBorder="1" applyAlignment="1" applyProtection="1">
      <alignment horizontal="center" vertical="center"/>
      <protection locked="0"/>
    </xf>
    <xf numFmtId="0" fontId="150" fillId="0" borderId="40" xfId="602" applyFont="1" applyBorder="1" applyAlignment="1" applyProtection="1">
      <alignment horizontal="center" vertical="center"/>
      <protection locked="0"/>
    </xf>
    <xf numFmtId="0" fontId="150" fillId="0" borderId="40" xfId="508" applyFont="1" applyBorder="1" applyAlignment="1" applyProtection="1">
      <alignment horizontal="center" wrapText="1"/>
      <protection locked="0"/>
    </xf>
    <xf numFmtId="1" fontId="150" fillId="0" borderId="41" xfId="602" applyNumberFormat="1" applyFont="1" applyBorder="1" applyAlignment="1" applyProtection="1">
      <alignment horizontal="center" vertical="center"/>
      <protection locked="0"/>
    </xf>
    <xf numFmtId="1" fontId="150" fillId="0" borderId="40" xfId="602" applyNumberFormat="1" applyFont="1" applyBorder="1" applyAlignment="1" applyProtection="1">
      <alignment horizontal="center" vertical="center"/>
      <protection locked="0"/>
    </xf>
    <xf numFmtId="0" fontId="150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43" fontId="42" fillId="0" borderId="0" xfId="3" applyFont="1" applyFill="1" applyBorder="1" applyAlignment="1" applyProtection="1">
      <alignment horizontal="right"/>
      <protection locked="0"/>
    </xf>
    <xf numFmtId="0" fontId="19" fillId="26" borderId="1" xfId="0" applyFont="1" applyFill="1" applyBorder="1" applyAlignment="1">
      <alignment horizontal="center" vertical="center" wrapText="1"/>
    </xf>
    <xf numFmtId="0" fontId="170" fillId="26" borderId="1" xfId="0" applyFont="1" applyFill="1" applyBorder="1" applyAlignment="1" applyProtection="1">
      <alignment horizontal="center" vertical="center"/>
      <protection locked="0"/>
    </xf>
    <xf numFmtId="0" fontId="171" fillId="0" borderId="1" xfId="0" applyFont="1" applyBorder="1" applyAlignment="1">
      <alignment vertical="center" wrapText="1"/>
    </xf>
    <xf numFmtId="0" fontId="170" fillId="26" borderId="1" xfId="599" applyFont="1" applyFill="1" applyBorder="1" applyAlignment="1" applyProtection="1">
      <alignment horizontal="center" vertical="center"/>
      <protection locked="0"/>
    </xf>
    <xf numFmtId="0" fontId="170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0" fillId="26" borderId="1" xfId="600" applyFont="1" applyFill="1" applyBorder="1" applyAlignment="1" applyProtection="1">
      <alignment horizontal="center" vertical="center"/>
      <protection locked="0"/>
    </xf>
    <xf numFmtId="0" fontId="170" fillId="0" borderId="1" xfId="0" applyFont="1" applyBorder="1" applyAlignment="1" applyProtection="1">
      <alignment horizontal="center" vertical="center"/>
      <protection locked="0"/>
    </xf>
    <xf numFmtId="0" fontId="155" fillId="26" borderId="1" xfId="0" applyFont="1" applyFill="1" applyBorder="1" applyAlignment="1" applyProtection="1">
      <alignment horizontal="center" vertical="center"/>
      <protection locked="0"/>
    </xf>
    <xf numFmtId="49" fontId="155" fillId="26" borderId="2" xfId="0" applyNumberFormat="1" applyFont="1" applyFill="1" applyBorder="1" applyAlignment="1" applyProtection="1">
      <alignment horizontal="center" vertical="center"/>
      <protection locked="0"/>
    </xf>
    <xf numFmtId="49" fontId="155" fillId="26" borderId="1" xfId="599" applyNumberFormat="1" applyFont="1" applyFill="1" applyBorder="1" applyAlignment="1" applyProtection="1">
      <alignment horizontal="center" vertical="center"/>
      <protection locked="0"/>
    </xf>
    <xf numFmtId="0" fontId="174" fillId="0" borderId="1" xfId="0" applyFont="1" applyBorder="1" applyAlignment="1">
      <alignment vertical="center" wrapText="1"/>
    </xf>
    <xf numFmtId="0" fontId="174" fillId="26" borderId="1" xfId="0" applyFont="1" applyFill="1" applyBorder="1" applyAlignment="1">
      <alignment horizontal="right" vertical="center" wrapText="1"/>
    </xf>
    <xf numFmtId="49" fontId="155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6" borderId="1" xfId="0" applyFont="1" applyFill="1" applyBorder="1" applyAlignment="1">
      <alignment horizontal="center" vertical="center" wrapText="1"/>
    </xf>
    <xf numFmtId="49" fontId="155" fillId="0" borderId="1" xfId="0" applyNumberFormat="1" applyFont="1" applyBorder="1" applyAlignment="1" applyProtection="1">
      <alignment horizontal="center" vertical="center"/>
      <protection locked="0"/>
    </xf>
    <xf numFmtId="0" fontId="155" fillId="0" borderId="1" xfId="0" applyFont="1" applyBorder="1" applyAlignment="1" applyProtection="1">
      <alignment horizontal="center" vertical="center"/>
      <protection locked="0"/>
    </xf>
    <xf numFmtId="174" fontId="149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95" fillId="13" borderId="40" xfId="0" applyNumberFormat="1" applyFont="1" applyFill="1" applyBorder="1"/>
    <xf numFmtId="44" fontId="95" fillId="13" borderId="40" xfId="10" applyFont="1" applyFill="1" applyBorder="1" applyAlignment="1" applyProtection="1"/>
    <xf numFmtId="0" fontId="95" fillId="13" borderId="40" xfId="0" applyFont="1" applyFill="1" applyBorder="1" applyAlignment="1">
      <alignment horizontal="center"/>
    </xf>
    <xf numFmtId="0" fontId="37" fillId="0" borderId="1" xfId="0" applyFont="1" applyBorder="1" applyAlignment="1" applyProtection="1">
      <alignment horizontal="center"/>
      <protection locked="0"/>
    </xf>
    <xf numFmtId="49" fontId="59" fillId="0" borderId="40" xfId="602" applyNumberFormat="1" applyFont="1" applyBorder="1" applyAlignment="1" applyProtection="1">
      <alignment horizontal="center" vertical="center"/>
      <protection locked="0"/>
    </xf>
    <xf numFmtId="0" fontId="91" fillId="0" borderId="40" xfId="507" applyFont="1" applyBorder="1" applyAlignment="1">
      <alignment horizontal="center" vertical="center" wrapText="1"/>
    </xf>
    <xf numFmtId="169" fontId="92" fillId="0" borderId="40" xfId="503" applyNumberFormat="1" applyFont="1" applyBorder="1" applyAlignment="1">
      <alignment vertical="center"/>
    </xf>
    <xf numFmtId="0" fontId="91" fillId="0" borderId="40" xfId="507" applyFont="1" applyBorder="1" applyAlignment="1">
      <alignment horizontal="center"/>
    </xf>
    <xf numFmtId="169" fontId="48" fillId="92" borderId="40" xfId="503" applyNumberFormat="1" applyFont="1" applyFill="1" applyBorder="1" applyAlignment="1">
      <alignment horizontal="center" vertical="center"/>
    </xf>
    <xf numFmtId="169" fontId="48" fillId="92" borderId="40" xfId="503" applyNumberFormat="1" applyFont="1" applyFill="1" applyBorder="1" applyAlignment="1">
      <alignment vertical="center"/>
    </xf>
    <xf numFmtId="169" fontId="175" fillId="93" borderId="40" xfId="0" applyNumberFormat="1" applyFont="1" applyFill="1" applyBorder="1" applyAlignment="1">
      <alignment horizontal="right" vertical="center"/>
    </xf>
    <xf numFmtId="169" fontId="176" fillId="93" borderId="40" xfId="0" applyNumberFormat="1" applyFont="1" applyFill="1" applyBorder="1" applyAlignment="1">
      <alignment vertical="center"/>
    </xf>
    <xf numFmtId="0" fontId="92" fillId="0" borderId="40" xfId="507" applyFont="1" applyBorder="1" applyAlignment="1">
      <alignment horizontal="center" vertical="center"/>
    </xf>
    <xf numFmtId="169" fontId="93" fillId="26" borderId="40" xfId="0" applyNumberFormat="1" applyFont="1" applyFill="1" applyBorder="1" applyAlignment="1">
      <alignment vertical="center"/>
    </xf>
    <xf numFmtId="169" fontId="175" fillId="94" borderId="40" xfId="0" applyNumberFormat="1" applyFont="1" applyFill="1" applyBorder="1" applyAlignment="1">
      <alignment horizontal="right" vertical="center"/>
    </xf>
    <xf numFmtId="169" fontId="176" fillId="94" borderId="40" xfId="0" applyNumberFormat="1" applyFont="1" applyFill="1" applyBorder="1" applyAlignment="1">
      <alignment vertical="center"/>
    </xf>
    <xf numFmtId="0" fontId="91" fillId="0" borderId="40" xfId="507" applyFont="1" applyBorder="1" applyAlignment="1">
      <alignment horizontal="center" vertical="center"/>
    </xf>
    <xf numFmtId="169" fontId="93" fillId="95" borderId="40" xfId="0" applyNumberFormat="1" applyFont="1" applyFill="1" applyBorder="1" applyAlignment="1">
      <alignment vertical="center"/>
    </xf>
    <xf numFmtId="169" fontId="93" fillId="0" borderId="40" xfId="0" applyNumberFormat="1" applyFont="1" applyBorder="1" applyAlignment="1">
      <alignment vertical="center"/>
    </xf>
    <xf numFmtId="43" fontId="92" fillId="0" borderId="40" xfId="3" applyFont="1" applyBorder="1" applyAlignment="1" applyProtection="1">
      <alignment vertical="center"/>
      <protection locked="0"/>
    </xf>
    <xf numFmtId="43" fontId="35" fillId="13" borderId="40" xfId="3" applyFont="1" applyFill="1" applyBorder="1" applyProtection="1"/>
    <xf numFmtId="171" fontId="47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47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1" fillId="0" borderId="40" xfId="507" applyFont="1" applyBorder="1" applyAlignment="1" applyProtection="1">
      <alignment horizontal="center" vertical="center" wrapText="1"/>
      <protection locked="0"/>
    </xf>
    <xf numFmtId="169" fontId="92" fillId="0" borderId="40" xfId="503" applyNumberFormat="1" applyFont="1" applyBorder="1" applyAlignment="1" applyProtection="1">
      <alignment vertical="center"/>
      <protection locked="0"/>
    </xf>
    <xf numFmtId="169" fontId="93" fillId="26" borderId="40" xfId="0" applyNumberFormat="1" applyFont="1" applyFill="1" applyBorder="1" applyAlignment="1" applyProtection="1">
      <alignment vertical="center"/>
      <protection locked="0"/>
    </xf>
    <xf numFmtId="169" fontId="93" fillId="95" borderId="40" xfId="0" applyNumberFormat="1" applyFont="1" applyFill="1" applyBorder="1" applyAlignment="1" applyProtection="1">
      <alignment vertical="center"/>
      <protection locked="0"/>
    </xf>
    <xf numFmtId="169" fontId="93" fillId="0" borderId="40" xfId="0" applyNumberFormat="1" applyFont="1" applyBorder="1" applyAlignment="1" applyProtection="1">
      <alignment vertical="center"/>
      <protection locked="0"/>
    </xf>
    <xf numFmtId="0" fontId="37" fillId="0" borderId="0" xfId="507" applyFont="1" applyProtection="1">
      <protection locked="0"/>
    </xf>
    <xf numFmtId="43" fontId="35" fillId="13" borderId="40" xfId="579" applyFont="1" applyFill="1" applyBorder="1" applyProtection="1"/>
    <xf numFmtId="43" fontId="70" fillId="32" borderId="40" xfId="507" applyNumberFormat="1" applyFont="1" applyFill="1" applyBorder="1"/>
    <xf numFmtId="0" fontId="77" fillId="0" borderId="0" xfId="602" applyFont="1" applyBorder="1" applyAlignment="1" applyProtection="1">
      <alignment horizontal="left" vertical="center"/>
      <protection locked="0"/>
    </xf>
    <xf numFmtId="0" fontId="77" fillId="0" borderId="0" xfId="602" applyFont="1" applyBorder="1" applyAlignment="1" applyProtection="1">
      <alignment vertical="center"/>
      <protection locked="0"/>
    </xf>
    <xf numFmtId="165" fontId="77" fillId="0" borderId="40" xfId="1612" applyNumberFormat="1" applyFont="1" applyBorder="1" applyAlignment="1" applyProtection="1">
      <alignment horizontal="right" vertical="center"/>
    </xf>
    <xf numFmtId="0" fontId="77" fillId="0" borderId="0" xfId="508" applyFont="1" applyProtection="1">
      <protection locked="0"/>
    </xf>
    <xf numFmtId="0" fontId="77" fillId="0" borderId="0" xfId="1536" applyFont="1" applyProtection="1">
      <protection locked="0"/>
    </xf>
    <xf numFmtId="169" fontId="151" fillId="26" borderId="2" xfId="594" applyNumberFormat="1" applyFont="1" applyFill="1" applyBorder="1" applyAlignment="1" applyProtection="1">
      <alignment vertical="center" wrapText="1"/>
      <protection locked="0"/>
    </xf>
    <xf numFmtId="0" fontId="60" fillId="13" borderId="2" xfId="533" applyFont="1" applyFill="1" applyBorder="1" applyAlignment="1" applyProtection="1">
      <alignment horizontal="center" vertical="center" wrapText="1"/>
      <protection locked="0"/>
    </xf>
    <xf numFmtId="171" fontId="92" fillId="0" borderId="0" xfId="503" applyNumberFormat="1" applyFont="1" applyAlignment="1" applyProtection="1">
      <alignment vertical="center"/>
      <protection locked="0"/>
    </xf>
    <xf numFmtId="0" fontId="60" fillId="21" borderId="2" xfId="503" applyFont="1" applyFill="1" applyBorder="1" applyAlignment="1" applyProtection="1">
      <alignment horizontal="center" vertical="center" wrapText="1"/>
      <protection locked="0"/>
    </xf>
    <xf numFmtId="0" fontId="71" fillId="0" borderId="0" xfId="503" applyAlignment="1">
      <alignment vertical="center"/>
    </xf>
    <xf numFmtId="177" fontId="77" fillId="26" borderId="40" xfId="587" applyNumberFormat="1" applyFont="1" applyFill="1" applyBorder="1" applyAlignment="1" applyProtection="1">
      <alignment horizontal="right" vertical="center"/>
      <protection locked="0"/>
    </xf>
    <xf numFmtId="2" fontId="77" fillId="0" borderId="40" xfId="1612" applyNumberFormat="1" applyFont="1" applyBorder="1" applyAlignment="1" applyProtection="1">
      <alignment horizontal="right" vertical="center"/>
    </xf>
    <xf numFmtId="0" fontId="155" fillId="0" borderId="0" xfId="0" applyFont="1"/>
    <xf numFmtId="0" fontId="172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55" fillId="26" borderId="40" xfId="0" applyNumberFormat="1" applyFont="1" applyFill="1" applyBorder="1" applyAlignment="1" applyProtection="1">
      <alignment horizontal="center" vertical="center"/>
      <protection locked="0"/>
    </xf>
    <xf numFmtId="0" fontId="174" fillId="0" borderId="40" xfId="0" applyFont="1" applyBorder="1" applyAlignment="1">
      <alignment vertical="center" wrapText="1"/>
    </xf>
    <xf numFmtId="49" fontId="155" fillId="26" borderId="40" xfId="599" applyNumberFormat="1" applyFont="1" applyFill="1" applyBorder="1" applyAlignment="1" applyProtection="1">
      <alignment horizontal="center" vertical="center"/>
      <protection locked="0"/>
    </xf>
    <xf numFmtId="49" fontId="155" fillId="26" borderId="40" xfId="598" applyNumberFormat="1" applyFont="1" applyFill="1" applyBorder="1" applyAlignment="1" applyProtection="1">
      <alignment horizontal="center" vertical="center"/>
      <protection locked="0"/>
    </xf>
    <xf numFmtId="0" fontId="174" fillId="26" borderId="40" xfId="0" applyFont="1" applyFill="1" applyBorder="1" applyAlignment="1">
      <alignment vertical="center" wrapText="1"/>
    </xf>
    <xf numFmtId="0" fontId="174" fillId="0" borderId="40" xfId="0" applyFont="1" applyBorder="1" applyAlignment="1">
      <alignment horizontal="right" vertical="center" wrapText="1"/>
    </xf>
    <xf numFmtId="0" fontId="174" fillId="26" borderId="40" xfId="0" applyFont="1" applyFill="1" applyBorder="1" applyAlignment="1">
      <alignment horizontal="right" vertical="center" wrapText="1"/>
    </xf>
    <xf numFmtId="49" fontId="180" fillId="0" borderId="40" xfId="0" applyNumberFormat="1" applyFont="1" applyBorder="1" applyAlignment="1">
      <alignment horizontal="center"/>
    </xf>
    <xf numFmtId="49" fontId="155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55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55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55" fillId="26" borderId="40" xfId="0" applyNumberFormat="1" applyFont="1" applyFill="1" applyBorder="1" applyAlignment="1" applyProtection="1">
      <alignment horizontal="center"/>
      <protection locked="0"/>
    </xf>
    <xf numFmtId="0" fontId="155" fillId="26" borderId="40" xfId="0" applyFont="1" applyFill="1" applyBorder="1" applyAlignment="1" applyProtection="1">
      <alignment horizontal="center" vertical="center"/>
      <protection locked="0"/>
    </xf>
    <xf numFmtId="49" fontId="74" fillId="26" borderId="40" xfId="528" applyNumberFormat="1" applyFont="1" applyFill="1" applyBorder="1" applyAlignment="1" applyProtection="1">
      <alignment horizontal="center" vertical="center"/>
      <protection locked="0"/>
    </xf>
    <xf numFmtId="0" fontId="155" fillId="26" borderId="40" xfId="599" applyFont="1" applyFill="1" applyBorder="1" applyAlignment="1" applyProtection="1">
      <alignment horizontal="center" vertical="center"/>
      <protection locked="0"/>
    </xf>
    <xf numFmtId="0" fontId="18" fillId="26" borderId="40" xfId="0" applyFont="1" applyFill="1" applyBorder="1" applyAlignment="1">
      <alignment horizontal="center"/>
    </xf>
    <xf numFmtId="4" fontId="77" fillId="0" borderId="40" xfId="1612" applyNumberFormat="1" applyFont="1" applyBorder="1" applyAlignment="1" applyProtection="1">
      <alignment horizontal="right" vertical="center"/>
    </xf>
    <xf numFmtId="165" fontId="75" fillId="0" borderId="0" xfId="602" applyNumberFormat="1" applyFont="1" applyBorder="1" applyAlignment="1" applyProtection="1">
      <alignment horizontal="center" vertical="center"/>
      <protection locked="0"/>
    </xf>
    <xf numFmtId="2" fontId="75" fillId="0" borderId="0" xfId="602" applyNumberFormat="1" applyFont="1" applyBorder="1" applyAlignment="1" applyProtection="1">
      <alignment horizontal="center" vertical="center"/>
      <protection locked="0"/>
    </xf>
    <xf numFmtId="44" fontId="16" fillId="0" borderId="40" xfId="10" applyFont="1" applyBorder="1" applyAlignment="1" applyProtection="1">
      <protection locked="0"/>
    </xf>
    <xf numFmtId="0" fontId="155" fillId="0" borderId="40" xfId="0" applyFont="1" applyBorder="1" applyAlignment="1" applyProtection="1">
      <alignment horizontal="center" vertical="center"/>
      <protection locked="0"/>
    </xf>
    <xf numFmtId="0" fontId="155" fillId="0" borderId="40" xfId="0" applyFont="1" applyBorder="1" applyAlignment="1" applyProtection="1">
      <alignment horizontal="center" vertical="center" wrapText="1"/>
      <protection locked="0"/>
    </xf>
    <xf numFmtId="0" fontId="15" fillId="26" borderId="40" xfId="0" applyFont="1" applyFill="1" applyBorder="1" applyAlignment="1" applyProtection="1">
      <alignment horizontal="center" vertical="center" wrapText="1"/>
      <protection locked="0"/>
    </xf>
    <xf numFmtId="49" fontId="155" fillId="0" borderId="40" xfId="0" applyNumberFormat="1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49" fontId="155" fillId="0" borderId="40" xfId="0" applyNumberFormat="1" applyFont="1" applyBorder="1" applyAlignment="1" applyProtection="1">
      <alignment horizontal="center"/>
      <protection locked="0"/>
    </xf>
    <xf numFmtId="0" fontId="155" fillId="0" borderId="40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4" fontId="15" fillId="0" borderId="1" xfId="3" applyNumberFormat="1" applyFont="1" applyBorder="1" applyAlignment="1" applyProtection="1">
      <alignment vertical="center"/>
      <protection locked="0"/>
    </xf>
    <xf numFmtId="2" fontId="74" fillId="26" borderId="40" xfId="1612" applyNumberFormat="1" applyFont="1" applyFill="1" applyBorder="1" applyAlignment="1" applyProtection="1">
      <alignment horizontal="right" vertical="center"/>
      <protection locked="0"/>
    </xf>
    <xf numFmtId="2" fontId="74" fillId="26" borderId="40" xfId="587" applyNumberFormat="1" applyFont="1" applyFill="1" applyBorder="1" applyAlignment="1" applyProtection="1">
      <alignment horizontal="right" vertical="center"/>
      <protection locked="0"/>
    </xf>
    <xf numFmtId="49" fontId="155" fillId="26" borderId="40" xfId="3" applyNumberFormat="1" applyFont="1" applyFill="1" applyBorder="1" applyAlignment="1" applyProtection="1">
      <alignment horizontal="center" vertical="center"/>
      <protection locked="0"/>
    </xf>
    <xf numFmtId="49" fontId="162" fillId="26" borderId="1" xfId="0" applyNumberFormat="1" applyFont="1" applyFill="1" applyBorder="1" applyAlignment="1" applyProtection="1">
      <alignment horizontal="center" vertical="center"/>
      <protection locked="0"/>
    </xf>
    <xf numFmtId="49" fontId="162" fillId="0" borderId="1" xfId="0" applyNumberFormat="1" applyFont="1" applyBorder="1" applyAlignment="1" applyProtection="1">
      <alignment horizontal="center"/>
      <protection locked="0"/>
    </xf>
    <xf numFmtId="49" fontId="162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2" fillId="28" borderId="40" xfId="602" applyFont="1" applyFill="1" applyBorder="1" applyAlignment="1" applyProtection="1">
      <alignment horizontal="center" vertical="center" wrapText="1"/>
    </xf>
    <xf numFmtId="0" fontId="182" fillId="28" borderId="40" xfId="602" applyFont="1" applyFill="1" applyBorder="1" applyAlignment="1" applyProtection="1">
      <alignment horizontal="center" vertical="center"/>
    </xf>
    <xf numFmtId="1" fontId="182" fillId="28" borderId="40" xfId="602" applyNumberFormat="1" applyFont="1" applyFill="1" applyBorder="1" applyAlignment="1" applyProtection="1">
      <alignment horizontal="center" vertical="center" wrapText="1"/>
    </xf>
    <xf numFmtId="171" fontId="182" fillId="28" borderId="40" xfId="1612" applyNumberFormat="1" applyFont="1" applyFill="1" applyBorder="1" applyAlignment="1" applyProtection="1">
      <alignment horizontal="center" vertical="center" wrapText="1"/>
    </xf>
    <xf numFmtId="169" fontId="91" fillId="35" borderId="2" xfId="503" applyNumberFormat="1" applyFont="1" applyFill="1" applyBorder="1" applyAlignment="1">
      <alignment horizontal="left" vertical="center"/>
    </xf>
    <xf numFmtId="169" fontId="91" fillId="35" borderId="3" xfId="503" applyNumberFormat="1" applyFont="1" applyFill="1" applyBorder="1" applyAlignment="1">
      <alignment horizontal="left" vertical="center"/>
    </xf>
    <xf numFmtId="169" fontId="91" fillId="35" borderId="4" xfId="503" applyNumberFormat="1" applyFont="1" applyFill="1" applyBorder="1" applyAlignment="1">
      <alignment horizontal="left" vertical="center"/>
    </xf>
    <xf numFmtId="14" fontId="38" fillId="0" borderId="1" xfId="0" applyNumberFormat="1" applyFont="1" applyBorder="1" applyAlignment="1" applyProtection="1">
      <alignment horizontal="center"/>
      <protection locked="0"/>
    </xf>
    <xf numFmtId="0" fontId="38" fillId="0" borderId="40" xfId="0" applyFont="1" applyBorder="1" applyAlignment="1" applyProtection="1">
      <alignment horizontal="center"/>
      <protection locked="0"/>
    </xf>
    <xf numFmtId="44" fontId="38" fillId="0" borderId="40" xfId="0" applyNumberFormat="1" applyFont="1" applyBorder="1" applyAlignment="1" applyProtection="1">
      <alignment horizontal="right"/>
      <protection locked="0"/>
    </xf>
    <xf numFmtId="3" fontId="38" fillId="0" borderId="40" xfId="0" applyNumberFormat="1" applyFont="1" applyBorder="1" applyAlignment="1" applyProtection="1">
      <alignment horizontal="center"/>
      <protection locked="0"/>
    </xf>
    <xf numFmtId="0" fontId="38" fillId="0" borderId="1" xfId="0" applyFont="1" applyBorder="1" applyAlignment="1" applyProtection="1">
      <alignment horizontal="center"/>
      <protection locked="0"/>
    </xf>
    <xf numFmtId="44" fontId="38" fillId="0" borderId="1" xfId="0" applyNumberFormat="1" applyFont="1" applyBorder="1" applyAlignment="1" applyProtection="1">
      <alignment horizontal="right"/>
      <protection locked="0"/>
    </xf>
    <xf numFmtId="14" fontId="38" fillId="0" borderId="40" xfId="0" applyNumberFormat="1" applyFont="1" applyBorder="1" applyAlignment="1" applyProtection="1">
      <alignment horizontal="center"/>
      <protection locked="0"/>
    </xf>
    <xf numFmtId="44" fontId="47" fillId="13" borderId="0" xfId="0" applyNumberFormat="1" applyFont="1" applyFill="1" applyAlignment="1">
      <alignment horizontal="right"/>
    </xf>
    <xf numFmtId="44" fontId="47" fillId="13" borderId="51" xfId="0" applyNumberFormat="1" applyFont="1" applyFill="1" applyBorder="1" applyAlignment="1">
      <alignment horizontal="right"/>
    </xf>
    <xf numFmtId="0" fontId="46" fillId="0" borderId="0" xfId="0" applyFont="1" applyProtection="1">
      <protection locked="0"/>
    </xf>
    <xf numFmtId="0" fontId="183" fillId="0" borderId="0" xfId="0" applyFont="1" applyProtection="1">
      <protection locked="0"/>
    </xf>
    <xf numFmtId="44" fontId="47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53" fillId="4" borderId="6" xfId="0" applyFont="1" applyFill="1" applyBorder="1" applyAlignment="1">
      <alignment horizontal="center" vertical="center"/>
    </xf>
    <xf numFmtId="8" fontId="38" fillId="0" borderId="40" xfId="0" applyNumberFormat="1" applyFont="1" applyBorder="1" applyAlignment="1" applyProtection="1">
      <alignment horizontal="right"/>
      <protection locked="0"/>
    </xf>
    <xf numFmtId="0" fontId="188" fillId="0" borderId="0" xfId="2157" applyFont="1"/>
    <xf numFmtId="178" fontId="188" fillId="0" borderId="0" xfId="2157" applyNumberFormat="1" applyFont="1" applyAlignment="1">
      <alignment horizontal="center" vertical="center"/>
    </xf>
    <xf numFmtId="0" fontId="188" fillId="0" borderId="0" xfId="2157" applyFont="1" applyAlignment="1">
      <alignment horizontal="left"/>
    </xf>
    <xf numFmtId="169" fontId="188" fillId="0" borderId="0" xfId="2157" applyNumberFormat="1" applyFont="1" applyAlignment="1">
      <alignment horizontal="right"/>
    </xf>
    <xf numFmtId="0" fontId="187" fillId="0" borderId="0" xfId="2157"/>
    <xf numFmtId="0" fontId="190" fillId="0" borderId="48" xfId="2157" applyFont="1" applyBorder="1"/>
    <xf numFmtId="0" fontId="190" fillId="0" borderId="49" xfId="2157" applyFont="1" applyBorder="1"/>
    <xf numFmtId="0" fontId="190" fillId="0" borderId="0" xfId="2157" applyFont="1"/>
    <xf numFmtId="0" fontId="191" fillId="101" borderId="55" xfId="2157" applyFont="1" applyFill="1" applyBorder="1" applyAlignment="1">
      <alignment horizontal="center" vertical="center"/>
    </xf>
    <xf numFmtId="0" fontId="191" fillId="101" borderId="40" xfId="2157" applyFont="1" applyFill="1" applyBorder="1" applyAlignment="1">
      <alignment horizontal="center" vertical="center"/>
    </xf>
    <xf numFmtId="0" fontId="191" fillId="101" borderId="40" xfId="2157" applyFont="1" applyFill="1" applyBorder="1" applyAlignment="1">
      <alignment horizontal="center" vertical="center" wrapText="1"/>
    </xf>
    <xf numFmtId="0" fontId="191" fillId="101" borderId="56" xfId="2157" applyFont="1" applyFill="1" applyBorder="1" applyAlignment="1">
      <alignment horizontal="center" vertical="center" wrapText="1"/>
    </xf>
    <xf numFmtId="0" fontId="191" fillId="0" borderId="0" xfId="2157" applyFont="1" applyAlignment="1">
      <alignment horizontal="center" vertical="center"/>
    </xf>
    <xf numFmtId="180" fontId="187" fillId="0" borderId="40" xfId="2157" applyNumberFormat="1" applyBorder="1"/>
    <xf numFmtId="0" fontId="191" fillId="0" borderId="40" xfId="2157" applyFont="1" applyBorder="1" applyAlignment="1">
      <alignment horizontal="center" vertical="center"/>
    </xf>
    <xf numFmtId="179" fontId="192" fillId="0" borderId="40" xfId="2158" applyFont="1" applyBorder="1" applyAlignment="1" applyProtection="1">
      <alignment horizontal="center" vertical="center"/>
    </xf>
    <xf numFmtId="4" fontId="191" fillId="0" borderId="40" xfId="2158" applyNumberFormat="1" applyFont="1" applyBorder="1" applyAlignment="1" applyProtection="1">
      <alignment horizontal="center" vertical="center"/>
    </xf>
    <xf numFmtId="179" fontId="191" fillId="0" borderId="56" xfId="2158" applyFont="1" applyBorder="1" applyAlignment="1" applyProtection="1">
      <alignment horizontal="center" vertical="center"/>
    </xf>
    <xf numFmtId="0" fontId="191" fillId="0" borderId="55" xfId="2157" applyFont="1" applyBorder="1" applyAlignment="1">
      <alignment horizontal="center" vertical="center"/>
    </xf>
    <xf numFmtId="181" fontId="193" fillId="0" borderId="40" xfId="2157" applyNumberFormat="1" applyFont="1" applyBorder="1" applyAlignment="1" applyProtection="1">
      <alignment horizontal="center"/>
      <protection locked="0"/>
    </xf>
    <xf numFmtId="0" fontId="193" fillId="0" borderId="40" xfId="2157" applyFont="1" applyBorder="1" applyAlignment="1" applyProtection="1">
      <alignment horizontal="center"/>
      <protection locked="0"/>
    </xf>
    <xf numFmtId="49" fontId="193" fillId="0" borderId="40" xfId="2157" applyNumberFormat="1" applyFont="1" applyBorder="1" applyAlignment="1" applyProtection="1">
      <alignment horizontal="center"/>
      <protection locked="0"/>
    </xf>
    <xf numFmtId="179" fontId="193" fillId="0" borderId="40" xfId="2158" applyFont="1" applyBorder="1" applyProtection="1">
      <protection locked="0"/>
    </xf>
    <xf numFmtId="179" fontId="193" fillId="0" borderId="40" xfId="2158" applyFont="1" applyBorder="1" applyAlignment="1" applyProtection="1">
      <alignment horizontal="right"/>
      <protection locked="0"/>
    </xf>
    <xf numFmtId="179" fontId="191" fillId="0" borderId="40" xfId="2158" applyFont="1" applyBorder="1" applyAlignment="1" applyProtection="1">
      <alignment horizontal="center" vertical="center"/>
    </xf>
    <xf numFmtId="0" fontId="187" fillId="0" borderId="40" xfId="2157" applyBorder="1" applyAlignment="1" applyProtection="1">
      <alignment horizontal="center"/>
      <protection locked="0"/>
    </xf>
    <xf numFmtId="2" fontId="187" fillId="0" borderId="40" xfId="2157" applyNumberFormat="1" applyBorder="1" applyAlignment="1" applyProtection="1">
      <alignment horizontal="right"/>
      <protection locked="0"/>
    </xf>
    <xf numFmtId="49" fontId="193" fillId="26" borderId="40" xfId="2157" applyNumberFormat="1" applyFont="1" applyFill="1" applyBorder="1" applyAlignment="1" applyProtection="1">
      <alignment horizontal="center"/>
      <protection locked="0"/>
    </xf>
    <xf numFmtId="43" fontId="187" fillId="0" borderId="0" xfId="2157" applyNumberFormat="1"/>
    <xf numFmtId="4" fontId="193" fillId="0" borderId="40" xfId="2157" applyNumberFormat="1" applyFont="1" applyBorder="1" applyProtection="1">
      <protection locked="0"/>
    </xf>
    <xf numFmtId="14" fontId="193" fillId="0" borderId="40" xfId="2157" applyNumberFormat="1" applyFont="1" applyBorder="1" applyAlignment="1" applyProtection="1">
      <alignment horizontal="center"/>
      <protection locked="0"/>
    </xf>
    <xf numFmtId="2" fontId="187" fillId="0" borderId="6" xfId="2157" applyNumberFormat="1" applyBorder="1" applyAlignment="1" applyProtection="1">
      <alignment horizontal="right"/>
      <protection locked="0"/>
    </xf>
    <xf numFmtId="0" fontId="187" fillId="0" borderId="0" xfId="2157" applyAlignment="1" applyProtection="1">
      <alignment horizontal="center"/>
      <protection locked="0"/>
    </xf>
    <xf numFmtId="181" fontId="187" fillId="0" borderId="40" xfId="2157" applyNumberFormat="1" applyBorder="1" applyAlignment="1" applyProtection="1">
      <alignment horizontal="center"/>
      <protection locked="0"/>
    </xf>
    <xf numFmtId="49" fontId="187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4" fillId="0" borderId="40" xfId="2158" applyFont="1" applyBorder="1" applyProtection="1">
      <protection locked="0"/>
    </xf>
    <xf numFmtId="0" fontId="187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195" fillId="0" borderId="57" xfId="2157" applyFont="1" applyBorder="1" applyAlignment="1">
      <alignment horizontal="right" vertical="center" indent="2"/>
    </xf>
    <xf numFmtId="182" fontId="196" fillId="0" borderId="48" xfId="2158" applyNumberFormat="1" applyFont="1" applyBorder="1" applyAlignment="1" applyProtection="1">
      <alignment horizontal="center" vertical="center"/>
    </xf>
    <xf numFmtId="182" fontId="196" fillId="0" borderId="58" xfId="2158" applyNumberFormat="1" applyFont="1" applyBorder="1" applyAlignment="1" applyProtection="1">
      <alignment horizontal="center" vertical="center"/>
    </xf>
    <xf numFmtId="0" fontId="195" fillId="0" borderId="16" xfId="2157" applyFont="1" applyBorder="1" applyAlignment="1">
      <alignment horizontal="right" vertical="center" indent="2"/>
    </xf>
    <xf numFmtId="182" fontId="196" fillId="0" borderId="55" xfId="2158" applyNumberFormat="1" applyFont="1" applyBorder="1" applyAlignment="1" applyProtection="1">
      <alignment horizontal="center" vertical="center"/>
    </xf>
    <xf numFmtId="182" fontId="196" fillId="102" borderId="56" xfId="2158" applyNumberFormat="1" applyFont="1" applyFill="1" applyBorder="1" applyAlignment="1" applyProtection="1">
      <alignment horizontal="center"/>
    </xf>
    <xf numFmtId="182" fontId="196" fillId="102" borderId="55" xfId="2158" applyNumberFormat="1" applyFont="1" applyFill="1" applyBorder="1" applyAlignment="1" applyProtection="1">
      <alignment horizontal="center" vertical="center"/>
    </xf>
    <xf numFmtId="182" fontId="196" fillId="0" borderId="56" xfId="2158" applyNumberFormat="1" applyFont="1" applyBorder="1" applyAlignment="1" applyProtection="1">
      <alignment horizontal="center"/>
    </xf>
    <xf numFmtId="0" fontId="195" fillId="0" borderId="59" xfId="2157" applyFont="1" applyBorder="1" applyAlignment="1">
      <alignment horizontal="right" vertical="center" indent="2"/>
    </xf>
    <xf numFmtId="182" fontId="196" fillId="0" borderId="60" xfId="2158" applyNumberFormat="1" applyFont="1" applyBorder="1" applyAlignment="1" applyProtection="1">
      <alignment horizontal="center" vertical="center"/>
    </xf>
    <xf numFmtId="182" fontId="196" fillId="0" borderId="61" xfId="2158" applyNumberFormat="1" applyFont="1" applyBorder="1" applyAlignment="1" applyProtection="1">
      <alignment horizontal="center"/>
    </xf>
    <xf numFmtId="182" fontId="187" fillId="0" borderId="0" xfId="2157" applyNumberFormat="1"/>
    <xf numFmtId="0" fontId="197" fillId="0" borderId="0" xfId="2157" applyFont="1"/>
    <xf numFmtId="0" fontId="198" fillId="0" borderId="0" xfId="2157" applyFont="1"/>
    <xf numFmtId="0" fontId="197" fillId="0" borderId="9" xfId="2157" applyFont="1" applyBorder="1"/>
    <xf numFmtId="0" fontId="198" fillId="0" borderId="0" xfId="2157" applyFont="1" applyAlignment="1">
      <alignment horizontal="right"/>
    </xf>
    <xf numFmtId="171" fontId="197" fillId="0" borderId="0" xfId="2157" applyNumberFormat="1" applyFont="1"/>
    <xf numFmtId="0" fontId="197" fillId="0" borderId="0" xfId="2157" applyFont="1" applyAlignment="1">
      <alignment wrapText="1"/>
    </xf>
    <xf numFmtId="179" fontId="190" fillId="0" borderId="50" xfId="2158" applyFont="1" applyBorder="1" applyProtection="1">
      <protection locked="0"/>
    </xf>
    <xf numFmtId="0" fontId="187" fillId="0" borderId="54" xfId="2157" applyBorder="1" applyAlignment="1" applyProtection="1">
      <alignment horizontal="center"/>
      <protection locked="0"/>
    </xf>
    <xf numFmtId="44" fontId="12" fillId="0" borderId="40" xfId="10" applyFont="1" applyBorder="1" applyAlignment="1" applyProtection="1">
      <protection locked="0"/>
    </xf>
    <xf numFmtId="43" fontId="40" fillId="13" borderId="40" xfId="3" applyFont="1" applyFill="1" applyBorder="1" applyAlignment="1" applyProtection="1">
      <alignment wrapText="1"/>
      <protection locked="0"/>
    </xf>
    <xf numFmtId="0" fontId="47" fillId="28" borderId="53" xfId="533" applyFont="1" applyFill="1" applyBorder="1" applyAlignment="1" applyProtection="1">
      <alignment horizontal="center" vertical="center" wrapText="1"/>
    </xf>
    <xf numFmtId="0" fontId="70" fillId="13" borderId="53" xfId="528" applyFont="1" applyFill="1" applyBorder="1" applyAlignment="1">
      <alignment horizontal="center" vertical="center" wrapText="1"/>
    </xf>
    <xf numFmtId="1" fontId="150" fillId="0" borderId="40" xfId="602" applyNumberFormat="1" applyFont="1" applyBorder="1" applyAlignment="1" applyProtection="1">
      <alignment horizontal="center" vertical="center" wrapText="1"/>
    </xf>
    <xf numFmtId="49" fontId="155" fillId="26" borderId="55" xfId="0" applyNumberFormat="1" applyFont="1" applyFill="1" applyBorder="1" applyAlignment="1" applyProtection="1">
      <alignment horizontal="center"/>
      <protection locked="0"/>
    </xf>
    <xf numFmtId="44" fontId="11" fillId="0" borderId="40" xfId="10" applyFont="1" applyBorder="1" applyAlignment="1" applyProtection="1">
      <protection locked="0"/>
    </xf>
    <xf numFmtId="175" fontId="153" fillId="26" borderId="40" xfId="1612" applyNumberFormat="1" applyFont="1" applyFill="1" applyBorder="1" applyAlignment="1" applyProtection="1">
      <alignment horizontal="right" vertical="center"/>
      <protection locked="0"/>
    </xf>
    <xf numFmtId="49" fontId="202" fillId="0" borderId="40" xfId="0" applyNumberFormat="1" applyFont="1" applyBorder="1" applyAlignment="1">
      <alignment horizontal="center" vertical="center"/>
    </xf>
    <xf numFmtId="49" fontId="150" fillId="0" borderId="40" xfId="0" applyNumberFormat="1" applyFont="1" applyBorder="1" applyAlignment="1">
      <alignment horizontal="center" vertical="justify"/>
    </xf>
    <xf numFmtId="174" fontId="149" fillId="26" borderId="40" xfId="0" applyNumberFormat="1" applyFont="1" applyFill="1" applyBorder="1" applyAlignment="1" applyProtection="1">
      <alignment horizontal="center" vertical="center"/>
      <protection locked="0"/>
    </xf>
    <xf numFmtId="0" fontId="149" fillId="26" borderId="40" xfId="0" applyFont="1" applyFill="1" applyBorder="1" applyAlignment="1" applyProtection="1">
      <alignment horizontal="center" vertical="center"/>
      <protection locked="0"/>
    </xf>
    <xf numFmtId="0" fontId="149" fillId="26" borderId="40" xfId="0" applyFont="1" applyFill="1" applyBorder="1" applyAlignment="1" applyProtection="1">
      <alignment horizontal="center" vertical="center" wrapText="1"/>
      <protection locked="0"/>
    </xf>
    <xf numFmtId="14" fontId="150" fillId="26" borderId="40" xfId="0" applyNumberFormat="1" applyFont="1" applyFill="1" applyBorder="1" applyAlignment="1">
      <alignment horizontal="center" vertical="center"/>
    </xf>
    <xf numFmtId="49" fontId="149" fillId="26" borderId="40" xfId="528" applyNumberFormat="1" applyFont="1" applyFill="1" applyBorder="1" applyAlignment="1" applyProtection="1">
      <alignment horizontal="center" vertical="center"/>
      <protection locked="0"/>
    </xf>
    <xf numFmtId="14" fontId="150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0" fillId="26" borderId="40" xfId="0" applyNumberFormat="1" applyFont="1" applyFill="1" applyBorder="1" applyAlignment="1" applyProtection="1">
      <alignment horizontal="center" vertical="center"/>
      <protection locked="0"/>
    </xf>
    <xf numFmtId="0" fontId="150" fillId="26" borderId="40" xfId="0" applyFont="1" applyFill="1" applyBorder="1" applyAlignment="1">
      <alignment horizontal="center" vertical="center"/>
    </xf>
    <xf numFmtId="0" fontId="150" fillId="26" borderId="40" xfId="0" applyFont="1" applyFill="1" applyBorder="1" applyAlignment="1">
      <alignment horizontal="center" vertical="justify"/>
    </xf>
    <xf numFmtId="49" fontId="150" fillId="26" borderId="40" xfId="0" applyNumberFormat="1" applyFont="1" applyFill="1" applyBorder="1" applyAlignment="1" applyProtection="1">
      <alignment horizontal="center" vertical="justify"/>
      <protection locked="0"/>
    </xf>
    <xf numFmtId="0" fontId="149" fillId="26" borderId="40" xfId="0" applyFont="1" applyFill="1" applyBorder="1" applyAlignment="1" applyProtection="1">
      <alignment horizontal="center"/>
      <protection locked="0"/>
    </xf>
    <xf numFmtId="14" fontId="150" fillId="26" borderId="40" xfId="0" applyNumberFormat="1" applyFont="1" applyFill="1" applyBorder="1" applyAlignment="1">
      <alignment horizontal="center"/>
    </xf>
    <xf numFmtId="0" fontId="15" fillId="0" borderId="40" xfId="0" applyFont="1" applyBorder="1" applyAlignment="1" applyProtection="1">
      <alignment horizontal="center" vertical="center"/>
      <protection locked="0"/>
    </xf>
    <xf numFmtId="49" fontId="14" fillId="0" borderId="40" xfId="0" applyNumberFormat="1" applyFont="1" applyBorder="1" applyAlignment="1" applyProtection="1">
      <alignment horizontal="center" vertical="center"/>
      <protection locked="0"/>
    </xf>
    <xf numFmtId="0" fontId="155" fillId="0" borderId="40" xfId="0" applyFont="1" applyBorder="1" applyAlignment="1" applyProtection="1">
      <alignment horizontal="center" vertical="justify"/>
      <protection locked="0"/>
    </xf>
    <xf numFmtId="49" fontId="168" fillId="26" borderId="40" xfId="0" applyNumberFormat="1" applyFont="1" applyFill="1" applyBorder="1" applyAlignment="1" applyProtection="1">
      <alignment horizontal="center" vertical="center"/>
      <protection locked="0"/>
    </xf>
    <xf numFmtId="0" fontId="165" fillId="28" borderId="53" xfId="533" applyFont="1" applyFill="1" applyBorder="1" applyAlignment="1" applyProtection="1">
      <alignment horizontal="center" vertical="center" wrapText="1"/>
    </xf>
    <xf numFmtId="0" fontId="166" fillId="13" borderId="53" xfId="528" applyFont="1" applyFill="1" applyBorder="1" applyAlignment="1">
      <alignment horizontal="center" vertical="center" wrapText="1"/>
    </xf>
    <xf numFmtId="49" fontId="149" fillId="26" borderId="55" xfId="0" applyNumberFormat="1" applyFont="1" applyFill="1" applyBorder="1" applyAlignment="1" applyProtection="1">
      <alignment horizontal="center"/>
      <protection locked="0"/>
    </xf>
    <xf numFmtId="4" fontId="153" fillId="0" borderId="40" xfId="1612" applyNumberFormat="1" applyFont="1" applyBorder="1" applyAlignment="1" applyProtection="1">
      <alignment horizontal="right" vertical="center"/>
    </xf>
    <xf numFmtId="165" fontId="153" fillId="0" borderId="40" xfId="1612" applyNumberFormat="1" applyFont="1" applyBorder="1" applyAlignment="1" applyProtection="1">
      <alignment horizontal="right" vertical="center"/>
    </xf>
    <xf numFmtId="49" fontId="155" fillId="26" borderId="66" xfId="0" applyNumberFormat="1" applyFont="1" applyFill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5" fillId="0" borderId="49" xfId="0" applyFont="1" applyBorder="1" applyAlignment="1" applyProtection="1">
      <alignment horizontal="center" vertical="center"/>
      <protection locked="0"/>
    </xf>
    <xf numFmtId="0" fontId="155" fillId="0" borderId="49" xfId="0" applyFont="1" applyBorder="1" applyAlignment="1" applyProtection="1">
      <alignment horizontal="center" vertical="center" wrapText="1"/>
      <protection locked="0"/>
    </xf>
    <xf numFmtId="14" fontId="155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4" fillId="26" borderId="49" xfId="1612" applyNumberFormat="1" applyFont="1" applyFill="1" applyBorder="1" applyAlignment="1" applyProtection="1">
      <alignment horizontal="right" vertical="center"/>
      <protection locked="0"/>
    </xf>
    <xf numFmtId="7" fontId="72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55" fillId="26" borderId="66" xfId="0" applyFont="1" applyFill="1" applyBorder="1" applyAlignment="1" applyProtection="1">
      <alignment horizontal="center" vertical="center"/>
      <protection locked="0"/>
    </xf>
    <xf numFmtId="49" fontId="74" fillId="26" borderId="66" xfId="528" applyNumberFormat="1" applyFont="1" applyFill="1" applyBorder="1" applyAlignment="1" applyProtection="1">
      <alignment horizontal="center" vertical="center"/>
      <protection locked="0"/>
    </xf>
    <xf numFmtId="0" fontId="174" fillId="26" borderId="66" xfId="0" applyFont="1" applyFill="1" applyBorder="1" applyAlignment="1">
      <alignment vertical="center" wrapText="1"/>
    </xf>
    <xf numFmtId="49" fontId="155" fillId="26" borderId="67" xfId="0" applyNumberFormat="1" applyFont="1" applyFill="1" applyBorder="1" applyAlignment="1" applyProtection="1">
      <alignment horizontal="center"/>
      <protection locked="0"/>
    </xf>
    <xf numFmtId="49" fontId="203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3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4" fillId="0" borderId="63" xfId="0" applyNumberFormat="1" applyFont="1" applyBorder="1" applyAlignment="1" applyProtection="1">
      <alignment horizontal="center" vertical="center" wrapText="1"/>
      <protection locked="0"/>
    </xf>
    <xf numFmtId="49" fontId="203" fillId="0" borderId="63" xfId="0" applyNumberFormat="1" applyFont="1" applyBorder="1" applyAlignment="1" applyProtection="1">
      <alignment horizontal="center" vertical="center" wrapText="1"/>
      <protection locked="0"/>
    </xf>
    <xf numFmtId="49" fontId="203" fillId="0" borderId="63" xfId="0" applyNumberFormat="1" applyFont="1" applyBorder="1" applyAlignment="1">
      <alignment horizontal="center" vertical="center" wrapText="1"/>
    </xf>
    <xf numFmtId="2" fontId="205" fillId="26" borderId="64" xfId="587" applyNumberFormat="1" applyFont="1" applyFill="1" applyBorder="1" applyAlignment="1" applyProtection="1">
      <alignment horizontal="right" vertical="center"/>
      <protection locked="0"/>
    </xf>
    <xf numFmtId="49" fontId="183" fillId="0" borderId="63" xfId="3" applyNumberFormat="1" applyFont="1" applyBorder="1" applyAlignment="1" applyProtection="1">
      <alignment horizontal="center" vertical="center" wrapText="1"/>
      <protection locked="0"/>
    </xf>
    <xf numFmtId="49" fontId="153" fillId="0" borderId="40" xfId="528" applyNumberFormat="1" applyFont="1" applyBorder="1" applyAlignment="1" applyProtection="1">
      <alignment horizontal="center" vertical="center" wrapText="1"/>
      <protection locked="0"/>
    </xf>
    <xf numFmtId="0" fontId="150" fillId="26" borderId="40" xfId="0" applyFont="1" applyFill="1" applyBorder="1" applyAlignment="1" applyProtection="1">
      <alignment horizontal="center" wrapText="1"/>
      <protection locked="0"/>
    </xf>
    <xf numFmtId="49" fontId="149" fillId="26" borderId="48" xfId="0" applyNumberFormat="1" applyFont="1" applyFill="1" applyBorder="1" applyAlignment="1" applyProtection="1">
      <alignment horizontal="center"/>
      <protection locked="0"/>
    </xf>
    <xf numFmtId="0" fontId="150" fillId="0" borderId="49" xfId="0" applyFont="1" applyBorder="1" applyAlignment="1" applyProtection="1">
      <alignment horizontal="center" vertical="center"/>
      <protection locked="0"/>
    </xf>
    <xf numFmtId="174" fontId="202" fillId="0" borderId="49" xfId="0" applyNumberFormat="1" applyFont="1" applyBorder="1" applyAlignment="1">
      <alignment horizontal="center" vertical="center"/>
    </xf>
    <xf numFmtId="0" fontId="149" fillId="26" borderId="49" xfId="0" applyFont="1" applyFill="1" applyBorder="1" applyAlignment="1" applyProtection="1">
      <alignment horizontal="center" vertical="center"/>
      <protection locked="0"/>
    </xf>
    <xf numFmtId="0" fontId="149" fillId="26" borderId="49" xfId="0" applyFont="1" applyFill="1" applyBorder="1" applyAlignment="1" applyProtection="1">
      <alignment horizontal="center" vertical="center" wrapText="1"/>
      <protection locked="0"/>
    </xf>
    <xf numFmtId="14" fontId="150" fillId="26" borderId="49" xfId="0" applyNumberFormat="1" applyFont="1" applyFill="1" applyBorder="1" applyAlignment="1">
      <alignment horizontal="center" vertical="center"/>
    </xf>
    <xf numFmtId="49" fontId="149" fillId="26" borderId="49" xfId="528" applyNumberFormat="1" applyFont="1" applyFill="1" applyBorder="1" applyAlignment="1" applyProtection="1">
      <alignment horizontal="center" vertical="center"/>
      <protection locked="0"/>
    </xf>
    <xf numFmtId="175" fontId="153" fillId="26" borderId="49" xfId="1612" applyNumberFormat="1" applyFont="1" applyFill="1" applyBorder="1" applyAlignment="1" applyProtection="1">
      <alignment horizontal="right" vertical="center"/>
      <protection locked="0"/>
    </xf>
    <xf numFmtId="0" fontId="72" fillId="0" borderId="50" xfId="13" applyBorder="1"/>
    <xf numFmtId="0" fontId="72" fillId="0" borderId="70" xfId="13" applyBorder="1"/>
    <xf numFmtId="0" fontId="72" fillId="0" borderId="70" xfId="13" applyBorder="1" applyProtection="1">
      <protection locked="0"/>
    </xf>
    <xf numFmtId="49" fontId="149" fillId="26" borderId="67" xfId="0" applyNumberFormat="1" applyFont="1" applyFill="1" applyBorder="1" applyAlignment="1" applyProtection="1">
      <alignment horizontal="center"/>
      <protection locked="0"/>
    </xf>
    <xf numFmtId="0" fontId="150" fillId="0" borderId="68" xfId="0" applyFont="1" applyBorder="1" applyAlignment="1" applyProtection="1">
      <alignment horizontal="center" vertical="center"/>
      <protection locked="0"/>
    </xf>
    <xf numFmtId="49" fontId="149" fillId="0" borderId="68" xfId="0" applyNumberFormat="1" applyFont="1" applyBorder="1" applyAlignment="1" applyProtection="1">
      <alignment horizontal="center" vertical="center"/>
      <protection locked="0"/>
    </xf>
    <xf numFmtId="49" fontId="153" fillId="0" borderId="68" xfId="528" applyNumberFormat="1" applyFont="1" applyBorder="1" applyAlignment="1" applyProtection="1">
      <alignment horizontal="center" vertical="center" wrapText="1"/>
      <protection locked="0"/>
    </xf>
    <xf numFmtId="0" fontId="150" fillId="26" borderId="68" xfId="0" applyFont="1" applyFill="1" applyBorder="1" applyAlignment="1" applyProtection="1">
      <alignment horizontal="center" wrapText="1"/>
      <protection locked="0"/>
    </xf>
    <xf numFmtId="175" fontId="153" fillId="26" borderId="68" xfId="1612" applyNumberFormat="1" applyFont="1" applyFill="1" applyBorder="1" applyAlignment="1" applyProtection="1">
      <alignment horizontal="right" vertical="center"/>
      <protection locked="0"/>
    </xf>
    <xf numFmtId="0" fontId="72" fillId="0" borderId="69" xfId="13" applyBorder="1"/>
    <xf numFmtId="2" fontId="77" fillId="0" borderId="66" xfId="1612" applyNumberFormat="1" applyFont="1" applyBorder="1" applyAlignment="1" applyProtection="1">
      <alignment horizontal="right" vertical="center"/>
    </xf>
    <xf numFmtId="49" fontId="155" fillId="26" borderId="48" xfId="0" applyNumberFormat="1" applyFont="1" applyFill="1" applyBorder="1" applyAlignment="1" applyProtection="1">
      <alignment horizontal="center"/>
      <protection locked="0"/>
    </xf>
    <xf numFmtId="49" fontId="149" fillId="0" borderId="40" xfId="0" applyNumberFormat="1" applyFont="1" applyBorder="1" applyAlignment="1" applyProtection="1">
      <alignment horizontal="center"/>
      <protection locked="0"/>
    </xf>
    <xf numFmtId="0" fontId="149" fillId="0" borderId="40" xfId="0" applyFont="1" applyBorder="1" applyAlignment="1" applyProtection="1">
      <alignment horizontal="center" vertical="center"/>
      <protection locked="0"/>
    </xf>
    <xf numFmtId="0" fontId="149" fillId="0" borderId="40" xfId="0" applyFont="1" applyBorder="1" applyAlignment="1" applyProtection="1">
      <alignment horizontal="left"/>
      <protection locked="0"/>
    </xf>
    <xf numFmtId="0" fontId="149" fillId="0" borderId="40" xfId="0" applyFont="1" applyBorder="1" applyAlignment="1" applyProtection="1">
      <alignment horizontal="center"/>
      <protection locked="0"/>
    </xf>
    <xf numFmtId="0" fontId="149" fillId="0" borderId="40" xfId="508" applyFont="1" applyBorder="1" applyAlignment="1" applyProtection="1">
      <alignment horizontal="center" wrapText="1"/>
      <protection locked="0"/>
    </xf>
    <xf numFmtId="1" fontId="149" fillId="0" borderId="40" xfId="602" applyNumberFormat="1" applyFont="1" applyBorder="1" applyAlignment="1" applyProtection="1">
      <alignment horizontal="center" vertical="center"/>
      <protection locked="0"/>
    </xf>
    <xf numFmtId="4" fontId="149" fillId="0" borderId="40" xfId="1612" applyNumberFormat="1" applyFont="1" applyBorder="1" applyAlignment="1" applyProtection="1">
      <alignment horizontal="right" vertical="center"/>
    </xf>
    <xf numFmtId="165" fontId="149" fillId="0" borderId="40" xfId="1612" applyNumberFormat="1" applyFont="1" applyBorder="1" applyAlignment="1" applyProtection="1">
      <alignment horizontal="right" vertical="center"/>
    </xf>
    <xf numFmtId="0" fontId="75" fillId="26" borderId="0" xfId="508" applyFont="1" applyFill="1" applyProtection="1">
      <protection locked="0"/>
    </xf>
    <xf numFmtId="0" fontId="149" fillId="0" borderId="40" xfId="508" applyFont="1" applyBorder="1" applyAlignment="1" applyProtection="1">
      <alignment horizontal="center"/>
      <protection locked="0"/>
    </xf>
    <xf numFmtId="14" fontId="10" fillId="0" borderId="49" xfId="0" applyNumberFormat="1" applyFont="1" applyBorder="1" applyAlignment="1" applyProtection="1">
      <alignment horizontal="center" vertical="center"/>
      <protection locked="0"/>
    </xf>
    <xf numFmtId="14" fontId="10" fillId="0" borderId="40" xfId="0" applyNumberFormat="1" applyFont="1" applyBorder="1" applyAlignment="1" applyProtection="1">
      <alignment horizontal="center" vertical="center"/>
      <protection locked="0"/>
    </xf>
    <xf numFmtId="14" fontId="10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0" fillId="26" borderId="40" xfId="0" applyNumberFormat="1" applyFont="1" applyFill="1" applyBorder="1" applyAlignment="1" applyProtection="1">
      <alignment horizontal="center" vertical="justify"/>
      <protection locked="0"/>
    </xf>
    <xf numFmtId="0" fontId="72" fillId="26" borderId="70" xfId="13" applyFill="1" applyBorder="1" applyAlignment="1" applyProtection="1">
      <alignment horizontal="center"/>
      <protection locked="0"/>
    </xf>
    <xf numFmtId="0" fontId="72" fillId="0" borderId="70" xfId="13" applyBorder="1" applyAlignment="1" applyProtection="1">
      <alignment horizontal="center" vertical="center"/>
      <protection locked="0"/>
    </xf>
    <xf numFmtId="7" fontId="72" fillId="0" borderId="70" xfId="13" applyNumberFormat="1" applyFill="1" applyBorder="1" applyAlignment="1" applyProtection="1">
      <alignment horizontal="center" vertical="center" wrapText="1"/>
      <protection locked="0"/>
    </xf>
    <xf numFmtId="7" fontId="167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47" fillId="13" borderId="71" xfId="602" applyFont="1" applyFill="1" applyBorder="1" applyAlignment="1" applyProtection="1">
      <alignment horizontal="center" vertical="center" wrapText="1"/>
    </xf>
    <xf numFmtId="0" fontId="47" fillId="13" borderId="72" xfId="602" applyFont="1" applyFill="1" applyBorder="1" applyAlignment="1" applyProtection="1">
      <alignment horizontal="center" vertical="center" wrapText="1"/>
    </xf>
    <xf numFmtId="0" fontId="47" fillId="13" borderId="73" xfId="602" applyFont="1" applyFill="1" applyBorder="1" applyAlignment="1" applyProtection="1">
      <alignment horizontal="center" vertical="center" wrapText="1"/>
    </xf>
    <xf numFmtId="0" fontId="47" fillId="13" borderId="74" xfId="602" applyFont="1" applyFill="1" applyBorder="1" applyAlignment="1" applyProtection="1">
      <alignment horizontal="center" vertical="center" wrapText="1"/>
    </xf>
    <xf numFmtId="0" fontId="47" fillId="13" borderId="74" xfId="602" applyFont="1" applyFill="1" applyBorder="1" applyAlignment="1" applyProtection="1">
      <alignment horizontal="center" vertical="center"/>
    </xf>
    <xf numFmtId="0" fontId="149" fillId="0" borderId="40" xfId="0" applyFont="1" applyBorder="1"/>
    <xf numFmtId="1" fontId="149" fillId="0" borderId="40" xfId="602" applyNumberFormat="1" applyFont="1" applyBorder="1" applyAlignment="1" applyProtection="1">
      <alignment horizontal="center" vertical="center" wrapText="1"/>
    </xf>
    <xf numFmtId="49" fontId="75" fillId="26" borderId="0" xfId="0" applyNumberFormat="1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49" fontId="30" fillId="0" borderId="0" xfId="0" applyNumberFormat="1" applyFont="1" applyAlignment="1">
      <alignment horizontal="center" vertical="center" wrapText="1" readingOrder="1"/>
    </xf>
    <xf numFmtId="49" fontId="199" fillId="0" borderId="0" xfId="0" applyNumberFormat="1" applyFont="1" applyAlignment="1" applyProtection="1">
      <alignment horizontal="center" vertical="center" wrapText="1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49" fontId="30" fillId="0" borderId="0" xfId="0" applyNumberFormat="1" applyFont="1" applyAlignment="1">
      <alignment horizontal="center" vertical="center" wrapText="1"/>
    </xf>
    <xf numFmtId="175" fontId="77" fillId="26" borderId="0" xfId="587" applyNumberFormat="1" applyFont="1" applyFill="1" applyBorder="1" applyAlignment="1" applyProtection="1">
      <alignment horizontal="right" vertical="center"/>
      <protection locked="0"/>
    </xf>
    <xf numFmtId="49" fontId="149" fillId="26" borderId="0" xfId="0" applyNumberFormat="1" applyFont="1" applyFill="1" applyAlignment="1" applyProtection="1">
      <alignment horizontal="center"/>
      <protection locked="0"/>
    </xf>
    <xf numFmtId="0" fontId="150" fillId="0" borderId="0" xfId="0" applyFont="1" applyAlignment="1" applyProtection="1">
      <alignment horizontal="center" vertical="center"/>
      <protection locked="0"/>
    </xf>
    <xf numFmtId="49" fontId="71" fillId="0" borderId="0" xfId="528" applyNumberFormat="1" applyFont="1" applyAlignment="1">
      <alignment horizontal="center" vertical="center" wrapText="1"/>
    </xf>
    <xf numFmtId="49" fontId="73" fillId="0" borderId="0" xfId="0" applyNumberFormat="1" applyFont="1" applyAlignment="1" applyProtection="1">
      <alignment horizontal="center" vertical="center" wrapText="1"/>
      <protection locked="0"/>
    </xf>
    <xf numFmtId="49" fontId="71" fillId="0" borderId="0" xfId="0" applyNumberFormat="1" applyFont="1" applyAlignment="1" applyProtection="1">
      <alignment horizontal="center" vertical="center" wrapText="1"/>
      <protection locked="0"/>
    </xf>
    <xf numFmtId="49" fontId="71" fillId="0" borderId="0" xfId="0" applyNumberFormat="1" applyFont="1" applyAlignment="1">
      <alignment horizontal="center" vertical="center" wrapText="1"/>
    </xf>
    <xf numFmtId="0" fontId="184" fillId="28" borderId="53" xfId="533" applyFont="1" applyFill="1" applyBorder="1" applyAlignment="1" applyProtection="1">
      <alignment horizontal="center" vertical="center" wrapText="1"/>
    </xf>
    <xf numFmtId="0" fontId="105" fillId="13" borderId="53" xfId="528" applyFont="1" applyFill="1" applyBorder="1" applyAlignment="1">
      <alignment horizontal="center" vertical="center" wrapText="1"/>
    </xf>
    <xf numFmtId="0" fontId="47" fillId="13" borderId="65" xfId="602" applyFont="1" applyFill="1" applyBorder="1" applyAlignment="1" applyProtection="1">
      <alignment horizontal="center" vertical="center" wrapText="1"/>
    </xf>
    <xf numFmtId="0" fontId="47" fillId="13" borderId="65" xfId="602" applyFont="1" applyFill="1" applyBorder="1" applyAlignment="1" applyProtection="1">
      <alignment horizontal="center" vertical="center"/>
    </xf>
    <xf numFmtId="171" fontId="47" fillId="13" borderId="65" xfId="1612" applyNumberFormat="1" applyFont="1" applyFill="1" applyBorder="1" applyAlignment="1" applyProtection="1">
      <alignment horizontal="center" vertical="center" wrapText="1"/>
    </xf>
    <xf numFmtId="2" fontId="74" fillId="26" borderId="70" xfId="1612" applyNumberFormat="1" applyFont="1" applyFill="1" applyBorder="1" applyAlignment="1" applyProtection="1">
      <alignment horizontal="right" vertical="center"/>
    </xf>
    <xf numFmtId="14" fontId="8" fillId="26" borderId="40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 applyProtection="1">
      <alignment horizontal="center" vertical="center"/>
      <protection locked="0"/>
    </xf>
    <xf numFmtId="44" fontId="7" fillId="0" borderId="40" xfId="10" applyFont="1" applyBorder="1" applyAlignment="1" applyProtection="1">
      <protection locked="0"/>
    </xf>
    <xf numFmtId="0" fontId="161" fillId="0" borderId="66" xfId="0" applyFont="1" applyBorder="1" applyAlignment="1" applyProtection="1">
      <alignment horizontal="center" vertical="center"/>
      <protection locked="0"/>
    </xf>
    <xf numFmtId="0" fontId="162" fillId="0" borderId="66" xfId="0" applyFont="1" applyBorder="1" applyAlignment="1" applyProtection="1">
      <alignment horizontal="center"/>
      <protection locked="0"/>
    </xf>
    <xf numFmtId="177" fontId="77" fillId="26" borderId="66" xfId="587" applyNumberFormat="1" applyFont="1" applyFill="1" applyBorder="1" applyAlignment="1" applyProtection="1">
      <alignment horizontal="right" vertical="center"/>
      <protection locked="0"/>
    </xf>
    <xf numFmtId="14" fontId="10" fillId="0" borderId="40" xfId="0" applyNumberFormat="1" applyFont="1" applyBorder="1" applyAlignment="1" applyProtection="1">
      <alignment horizontal="center" vertical="center" readingOrder="1"/>
      <protection locked="0"/>
    </xf>
    <xf numFmtId="49" fontId="181" fillId="0" borderId="49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 wrapText="1"/>
    </xf>
    <xf numFmtId="49" fontId="155" fillId="26" borderId="66" xfId="0" applyNumberFormat="1" applyFont="1" applyFill="1" applyBorder="1" applyAlignment="1" applyProtection="1">
      <alignment horizontal="center"/>
      <protection locked="0"/>
    </xf>
    <xf numFmtId="49" fontId="155" fillId="26" borderId="66" xfId="599" applyNumberFormat="1" applyFont="1" applyFill="1" applyBorder="1" applyAlignment="1" applyProtection="1">
      <alignment horizontal="center" vertical="center"/>
      <protection locked="0"/>
    </xf>
    <xf numFmtId="0" fontId="155" fillId="26" borderId="66" xfId="599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wrapText="1"/>
    </xf>
    <xf numFmtId="14" fontId="6" fillId="103" borderId="40" xfId="0" applyNumberFormat="1" applyFont="1" applyFill="1" applyBorder="1" applyAlignment="1">
      <alignment horizontal="center" vertical="center" wrapText="1"/>
    </xf>
    <xf numFmtId="0" fontId="6" fillId="103" borderId="40" xfId="0" applyFont="1" applyFill="1" applyBorder="1" applyAlignment="1">
      <alignment horizontal="right" vertical="center" wrapText="1"/>
    </xf>
    <xf numFmtId="0" fontId="72" fillId="0" borderId="70" xfId="13" applyBorder="1" applyAlignment="1">
      <alignment horizontal="center" vertical="center" wrapText="1"/>
    </xf>
    <xf numFmtId="0" fontId="155" fillId="0" borderId="68" xfId="0" applyFont="1" applyBorder="1" applyAlignment="1" applyProtection="1">
      <alignment horizontal="center"/>
      <protection locked="0"/>
    </xf>
    <xf numFmtId="0" fontId="155" fillId="0" borderId="68" xfId="0" applyFont="1" applyBorder="1" applyAlignment="1" applyProtection="1">
      <alignment horizontal="center" vertical="center" wrapText="1"/>
      <protection locked="0"/>
    </xf>
    <xf numFmtId="14" fontId="161" fillId="0" borderId="68" xfId="0" applyNumberFormat="1" applyFont="1" applyBorder="1" applyAlignment="1" applyProtection="1">
      <alignment horizontal="center" vertical="center"/>
      <protection locked="0"/>
    </xf>
    <xf numFmtId="2" fontId="6" fillId="103" borderId="68" xfId="0" applyNumberFormat="1" applyFont="1" applyFill="1" applyBorder="1" applyAlignment="1">
      <alignment horizontal="right" vertical="center" wrapText="1"/>
    </xf>
    <xf numFmtId="0" fontId="47" fillId="28" borderId="53" xfId="602" applyFont="1" applyFill="1" applyBorder="1" applyAlignment="1" applyProtection="1">
      <alignment horizontal="center" vertical="center" wrapText="1"/>
    </xf>
    <xf numFmtId="49" fontId="40" fillId="13" borderId="53" xfId="528" applyNumberFormat="1" applyFont="1" applyFill="1" applyBorder="1" applyAlignment="1">
      <alignment horizontal="center" vertical="center" wrapText="1"/>
    </xf>
    <xf numFmtId="0" fontId="40" fillId="13" borderId="53" xfId="528" applyFont="1" applyFill="1" applyBorder="1" applyAlignment="1">
      <alignment horizontal="center" vertical="center" wrapText="1"/>
    </xf>
    <xf numFmtId="43" fontId="40" fillId="11" borderId="1" xfId="3" applyFont="1" applyFill="1" applyBorder="1" applyAlignment="1" applyProtection="1">
      <alignment wrapText="1"/>
      <protection locked="0"/>
    </xf>
    <xf numFmtId="43" fontId="42" fillId="0" borderId="0" xfId="0" applyNumberFormat="1" applyFont="1" applyProtection="1">
      <protection locked="0"/>
    </xf>
    <xf numFmtId="49" fontId="155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0" fillId="0" borderId="85" xfId="3" applyNumberFormat="1" applyFont="1" applyBorder="1" applyAlignment="1" applyProtection="1">
      <alignment horizontal="center" vertical="center"/>
      <protection locked="0"/>
    </xf>
    <xf numFmtId="0" fontId="9" fillId="0" borderId="85" xfId="0" applyFont="1" applyBorder="1" applyAlignment="1">
      <alignment horizontal="center"/>
    </xf>
    <xf numFmtId="165" fontId="9" fillId="0" borderId="85" xfId="10" applyNumberFormat="1" applyFont="1" applyBorder="1" applyAlignment="1" applyProtection="1">
      <alignment horizontal="right" vertical="center"/>
      <protection locked="0"/>
    </xf>
    <xf numFmtId="1" fontId="13" fillId="0" borderId="85" xfId="0" applyNumberFormat="1" applyFont="1" applyBorder="1" applyAlignment="1">
      <alignment horizontal="center"/>
    </xf>
    <xf numFmtId="165" fontId="74" fillId="0" borderId="86" xfId="1612" applyNumberFormat="1" applyFont="1" applyBorder="1" applyAlignment="1" applyProtection="1">
      <alignment horizontal="right" vertical="center"/>
    </xf>
    <xf numFmtId="49" fontId="150" fillId="0" borderId="55" xfId="0" applyNumberFormat="1" applyFont="1" applyBorder="1" applyAlignment="1" applyProtection="1">
      <alignment horizontal="center"/>
      <protection locked="0"/>
    </xf>
    <xf numFmtId="165" fontId="153" fillId="0" borderId="70" xfId="1612" applyNumberFormat="1" applyFont="1" applyBorder="1" applyAlignment="1" applyProtection="1">
      <alignment horizontal="right" vertical="center"/>
    </xf>
    <xf numFmtId="49" fontId="149" fillId="0" borderId="55" xfId="0" applyNumberFormat="1" applyFont="1" applyBorder="1" applyAlignment="1" applyProtection="1">
      <alignment horizontal="center"/>
      <protection locked="0"/>
    </xf>
    <xf numFmtId="165" fontId="149" fillId="0" borderId="70" xfId="1612" applyNumberFormat="1" applyFont="1" applyBorder="1" applyAlignment="1" applyProtection="1">
      <alignment horizontal="right" vertical="center"/>
    </xf>
    <xf numFmtId="49" fontId="150" fillId="0" borderId="87" xfId="0" applyNumberFormat="1" applyFont="1" applyBorder="1" applyAlignment="1" applyProtection="1">
      <alignment horizontal="center"/>
      <protection locked="0"/>
    </xf>
    <xf numFmtId="0" fontId="150" fillId="0" borderId="66" xfId="0" applyFont="1" applyBorder="1" applyAlignment="1" applyProtection="1">
      <alignment horizontal="center" vertical="center"/>
      <protection locked="0"/>
    </xf>
    <xf numFmtId="49" fontId="150" fillId="0" borderId="66" xfId="0" applyNumberFormat="1" applyFont="1" applyBorder="1" applyAlignment="1" applyProtection="1">
      <alignment horizontal="center"/>
      <protection locked="0"/>
    </xf>
    <xf numFmtId="0" fontId="150" fillId="0" borderId="66" xfId="0" applyFont="1" applyBorder="1" applyAlignment="1" applyProtection="1">
      <alignment horizontal="left"/>
      <protection locked="0"/>
    </xf>
    <xf numFmtId="0" fontId="150" fillId="0" borderId="66" xfId="0" applyFont="1" applyBorder="1" applyAlignment="1" applyProtection="1">
      <alignment horizontal="center"/>
      <protection locked="0"/>
    </xf>
    <xf numFmtId="0" fontId="150" fillId="0" borderId="66" xfId="508" applyFont="1" applyBorder="1" applyAlignment="1" applyProtection="1">
      <alignment horizontal="center" wrapText="1"/>
      <protection locked="0"/>
    </xf>
    <xf numFmtId="49" fontId="150" fillId="0" borderId="66" xfId="602" applyNumberFormat="1" applyFont="1" applyBorder="1" applyAlignment="1" applyProtection="1">
      <alignment horizontal="center" vertical="center"/>
      <protection locked="0"/>
    </xf>
    <xf numFmtId="1" fontId="150" fillId="0" borderId="66" xfId="602" applyNumberFormat="1" applyFont="1" applyBorder="1" applyAlignment="1" applyProtection="1">
      <alignment horizontal="center" vertical="center"/>
      <protection locked="0"/>
    </xf>
    <xf numFmtId="1" fontId="150" fillId="0" borderId="66" xfId="602" applyNumberFormat="1" applyFont="1" applyBorder="1" applyAlignment="1" applyProtection="1">
      <alignment horizontal="center" vertical="center" wrapText="1"/>
    </xf>
    <xf numFmtId="4" fontId="153" fillId="0" borderId="66" xfId="1612" applyNumberFormat="1" applyFont="1" applyBorder="1" applyAlignment="1" applyProtection="1">
      <alignment horizontal="right" vertical="center"/>
    </xf>
    <xf numFmtId="165" fontId="153" fillId="0" borderId="66" xfId="1612" applyNumberFormat="1" applyFont="1" applyBorder="1" applyAlignment="1" applyProtection="1">
      <alignment horizontal="right" vertical="center"/>
    </xf>
    <xf numFmtId="165" fontId="153" fillId="0" borderId="83" xfId="1612" applyNumberFormat="1" applyFont="1" applyBorder="1" applyAlignment="1" applyProtection="1">
      <alignment horizontal="right" vertical="center"/>
    </xf>
    <xf numFmtId="0" fontId="47" fillId="28" borderId="53" xfId="602" applyFont="1" applyFill="1" applyBorder="1" applyAlignment="1" applyProtection="1">
      <alignment horizontal="center" vertical="center"/>
    </xf>
    <xf numFmtId="1" fontId="47" fillId="28" borderId="53" xfId="602" applyNumberFormat="1" applyFont="1" applyFill="1" applyBorder="1" applyAlignment="1" applyProtection="1">
      <alignment horizontal="center" vertical="center" wrapText="1"/>
    </xf>
    <xf numFmtId="171" fontId="47" fillId="28" borderId="53" xfId="1612" applyNumberFormat="1" applyFont="1" applyFill="1" applyBorder="1" applyAlignment="1" applyProtection="1">
      <alignment horizontal="center" vertical="center" wrapText="1"/>
    </xf>
    <xf numFmtId="2" fontId="74" fillId="26" borderId="40" xfId="1612" applyNumberFormat="1" applyFont="1" applyFill="1" applyBorder="1" applyAlignment="1" applyProtection="1">
      <alignment horizontal="right" vertical="center"/>
    </xf>
    <xf numFmtId="0" fontId="155" fillId="26" borderId="40" xfId="598" applyFont="1" applyFill="1" applyBorder="1" applyAlignment="1" applyProtection="1">
      <alignment horizontal="center" vertical="center"/>
      <protection locked="0"/>
    </xf>
    <xf numFmtId="49" fontId="75" fillId="26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85" xfId="3" applyNumberFormat="1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40" xfId="508" applyFont="1" applyBorder="1" applyAlignment="1" applyProtection="1">
      <alignment horizontal="center" wrapText="1"/>
      <protection locked="0"/>
    </xf>
    <xf numFmtId="165" fontId="74" fillId="0" borderId="77" xfId="1612" applyNumberFormat="1" applyFont="1" applyBorder="1" applyAlignment="1" applyProtection="1">
      <alignment horizontal="right" vertical="center"/>
    </xf>
    <xf numFmtId="165" fontId="74" fillId="0" borderId="40" xfId="1612" applyNumberFormat="1" applyFont="1" applyBorder="1" applyAlignment="1" applyProtection="1">
      <alignment horizontal="right" vertical="center"/>
    </xf>
    <xf numFmtId="165" fontId="74" fillId="0" borderId="80" xfId="1612" applyNumberFormat="1" applyFont="1" applyBorder="1" applyAlignment="1" applyProtection="1">
      <alignment horizontal="right" vertical="center"/>
    </xf>
    <xf numFmtId="165" fontId="74" fillId="0" borderId="49" xfId="1612" applyNumberFormat="1" applyFont="1" applyBorder="1" applyAlignment="1" applyProtection="1">
      <alignment horizontal="right" vertical="center"/>
    </xf>
    <xf numFmtId="165" fontId="74" fillId="0" borderId="75" xfId="1612" applyNumberFormat="1" applyFont="1" applyBorder="1" applyAlignment="1" applyProtection="1">
      <alignment horizontal="right" vertical="center"/>
    </xf>
    <xf numFmtId="2" fontId="4" fillId="0" borderId="40" xfId="595" applyNumberFormat="1" applyFont="1" applyBorder="1" applyAlignment="1" applyProtection="1">
      <alignment horizontal="center" vertical="center"/>
    </xf>
    <xf numFmtId="165" fontId="4" fillId="0" borderId="75" xfId="1612" applyNumberFormat="1" applyFont="1" applyBorder="1" applyAlignment="1" applyProtection="1">
      <alignment horizontal="right" vertical="center"/>
    </xf>
    <xf numFmtId="0" fontId="4" fillId="0" borderId="40" xfId="508" applyFont="1" applyBorder="1" applyAlignment="1" applyProtection="1">
      <alignment horizontal="center"/>
      <protection locked="0"/>
    </xf>
    <xf numFmtId="165" fontId="74" fillId="0" borderId="78" xfId="1612" applyNumberFormat="1" applyFont="1" applyBorder="1" applyAlignment="1" applyProtection="1">
      <alignment horizontal="right" vertical="center"/>
    </xf>
    <xf numFmtId="165" fontId="74" fillId="0" borderId="81" xfId="1612" applyNumberFormat="1" applyFont="1" applyBorder="1" applyAlignment="1" applyProtection="1">
      <alignment horizontal="right" vertical="center"/>
    </xf>
    <xf numFmtId="165" fontId="74" fillId="0" borderId="41" xfId="1612" applyNumberFormat="1" applyFont="1" applyBorder="1" applyAlignment="1" applyProtection="1">
      <alignment horizontal="right" vertical="center"/>
    </xf>
    <xf numFmtId="165" fontId="4" fillId="0" borderId="41" xfId="1612" applyNumberFormat="1" applyFont="1" applyBorder="1" applyAlignment="1" applyProtection="1">
      <alignment horizontal="right" vertical="center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2" fontId="4" fillId="0" borderId="40" xfId="595" applyNumberFormat="1" applyFont="1" applyBorder="1" applyAlignment="1" applyProtection="1">
      <alignment horizontal="center" vertical="center" wrapText="1"/>
    </xf>
    <xf numFmtId="49" fontId="4" fillId="0" borderId="40" xfId="0" applyNumberFormat="1" applyFont="1" applyBorder="1" applyAlignment="1">
      <alignment horizontal="center" vertical="center"/>
    </xf>
    <xf numFmtId="0" fontId="4" fillId="0" borderId="40" xfId="602" applyFont="1" applyBorder="1" applyAlignment="1" applyProtection="1">
      <alignment horizontal="center" vertical="center"/>
      <protection locked="0"/>
    </xf>
    <xf numFmtId="0" fontId="74" fillId="0" borderId="40" xfId="508" applyFont="1" applyBorder="1" applyProtection="1">
      <protection locked="0"/>
    </xf>
    <xf numFmtId="0" fontId="4" fillId="26" borderId="40" xfId="0" applyFont="1" applyFill="1" applyBorder="1" applyAlignment="1" applyProtection="1">
      <alignment horizontal="center" vertical="center" wrapText="1"/>
      <protection locked="0"/>
    </xf>
    <xf numFmtId="0" fontId="4" fillId="26" borderId="40" xfId="0" applyFont="1" applyFill="1" applyBorder="1" applyAlignment="1" applyProtection="1">
      <alignment horizontal="center"/>
      <protection locked="0"/>
    </xf>
    <xf numFmtId="0" fontId="4" fillId="26" borderId="40" xfId="508" applyFont="1" applyFill="1" applyBorder="1" applyAlignment="1" applyProtection="1">
      <alignment horizontal="center" wrapText="1"/>
      <protection locked="0"/>
    </xf>
    <xf numFmtId="165" fontId="74" fillId="26" borderId="78" xfId="1612" applyNumberFormat="1" applyFont="1" applyFill="1" applyBorder="1" applyAlignment="1" applyProtection="1">
      <alignment horizontal="right" vertical="center"/>
    </xf>
    <xf numFmtId="165" fontId="74" fillId="26" borderId="40" xfId="1612" applyNumberFormat="1" applyFont="1" applyFill="1" applyBorder="1" applyAlignment="1" applyProtection="1">
      <alignment horizontal="right" vertical="center"/>
    </xf>
    <xf numFmtId="165" fontId="74" fillId="26" borderId="81" xfId="1612" applyNumberFormat="1" applyFont="1" applyFill="1" applyBorder="1" applyAlignment="1" applyProtection="1">
      <alignment horizontal="right" vertical="center"/>
    </xf>
    <xf numFmtId="165" fontId="74" fillId="26" borderId="41" xfId="1612" applyNumberFormat="1" applyFont="1" applyFill="1" applyBorder="1" applyAlignment="1" applyProtection="1">
      <alignment horizontal="right" vertical="center"/>
    </xf>
    <xf numFmtId="165" fontId="4" fillId="26" borderId="41" xfId="1612" applyNumberFormat="1" applyFont="1" applyFill="1" applyBorder="1" applyAlignment="1" applyProtection="1">
      <alignment horizontal="right" vertical="center"/>
    </xf>
    <xf numFmtId="165" fontId="4" fillId="0" borderId="40" xfId="1612" applyNumberFormat="1" applyFont="1" applyBorder="1" applyAlignment="1" applyProtection="1">
      <alignment horizontal="right" vertical="center"/>
    </xf>
    <xf numFmtId="2" fontId="4" fillId="26" borderId="40" xfId="595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left" vertical="center" wrapText="1"/>
      <protection locked="0"/>
    </xf>
    <xf numFmtId="165" fontId="74" fillId="0" borderId="79" xfId="1612" applyNumberFormat="1" applyFont="1" applyBorder="1" applyAlignment="1" applyProtection="1">
      <alignment horizontal="right" vertical="center"/>
    </xf>
    <xf numFmtId="165" fontId="74" fillId="0" borderId="82" xfId="1612" applyNumberFormat="1" applyFont="1" applyBorder="1" applyAlignment="1" applyProtection="1">
      <alignment horizontal="right" vertical="center"/>
    </xf>
    <xf numFmtId="165" fontId="74" fillId="0" borderId="68" xfId="1612" applyNumberFormat="1" applyFont="1" applyBorder="1" applyAlignment="1" applyProtection="1">
      <alignment horizontal="right" vertical="center"/>
    </xf>
    <xf numFmtId="165" fontId="74" fillId="0" borderId="76" xfId="1612" applyNumberFormat="1" applyFont="1" applyBorder="1" applyAlignment="1" applyProtection="1">
      <alignment horizontal="right" vertical="center"/>
    </xf>
    <xf numFmtId="165" fontId="4" fillId="0" borderId="76" xfId="1612" applyNumberFormat="1" applyFont="1" applyBorder="1" applyAlignment="1" applyProtection="1">
      <alignment horizontal="right" vertical="center"/>
    </xf>
    <xf numFmtId="49" fontId="4" fillId="26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>
      <alignment horizontal="left" vertical="center"/>
    </xf>
    <xf numFmtId="0" fontId="4" fillId="0" borderId="40" xfId="1536" applyFont="1" applyBorder="1" applyAlignment="1" applyProtection="1">
      <alignment horizontal="left" vertical="center"/>
      <protection locked="0"/>
    </xf>
    <xf numFmtId="0" fontId="4" fillId="26" borderId="40" xfId="0" applyFont="1" applyFill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26" borderId="40" xfId="0" applyFont="1" applyFill="1" applyBorder="1" applyAlignment="1">
      <alignment vertical="center" wrapText="1"/>
    </xf>
    <xf numFmtId="49" fontId="4" fillId="0" borderId="85" xfId="3" applyNumberFormat="1" applyFont="1" applyFill="1" applyBorder="1" applyAlignment="1" applyProtection="1">
      <alignment horizontal="center" vertical="center"/>
      <protection locked="0"/>
    </xf>
    <xf numFmtId="49" fontId="3" fillId="0" borderId="40" xfId="602" applyNumberFormat="1" applyFont="1" applyBorder="1" applyAlignment="1" applyProtection="1">
      <alignment horizontal="center" vertical="center"/>
      <protection locked="0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43" fontId="93" fillId="26" borderId="40" xfId="3" applyFont="1" applyFill="1" applyBorder="1" applyAlignment="1" applyProtection="1"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49" fontId="155" fillId="26" borderId="49" xfId="0" applyNumberFormat="1" applyFont="1" applyFill="1" applyBorder="1" applyAlignment="1" applyProtection="1">
      <alignment horizontal="center" vertical="center"/>
      <protection locked="0"/>
    </xf>
    <xf numFmtId="0" fontId="155" fillId="26" borderId="49" xfId="0" applyFont="1" applyFill="1" applyBorder="1" applyAlignment="1" applyProtection="1">
      <alignment horizontal="center" vertical="center"/>
      <protection locked="0"/>
    </xf>
    <xf numFmtId="49" fontId="74" fillId="26" borderId="49" xfId="528" applyNumberFormat="1" applyFont="1" applyFill="1" applyBorder="1" applyAlignment="1" applyProtection="1">
      <alignment horizontal="center" vertical="center"/>
      <protection locked="0"/>
    </xf>
    <xf numFmtId="0" fontId="174" fillId="26" borderId="49" xfId="0" applyFont="1" applyFill="1" applyBorder="1" applyAlignment="1">
      <alignment vertical="center" wrapText="1"/>
    </xf>
    <xf numFmtId="2" fontId="74" fillId="26" borderId="50" xfId="1612" applyNumberFormat="1" applyFont="1" applyFill="1" applyBorder="1" applyAlignment="1" applyProtection="1">
      <alignment horizontal="right" vertical="center"/>
    </xf>
    <xf numFmtId="2" fontId="2" fillId="26" borderId="70" xfId="1612" applyNumberFormat="1" applyFont="1" applyFill="1" applyBorder="1" applyAlignment="1" applyProtection="1">
      <alignment horizontal="right" vertical="center"/>
    </xf>
    <xf numFmtId="14" fontId="161" fillId="0" borderId="40" xfId="0" applyNumberFormat="1" applyFont="1" applyBorder="1" applyAlignment="1" applyProtection="1">
      <alignment horizontal="center" vertical="center"/>
      <protection locked="0"/>
    </xf>
    <xf numFmtId="2" fontId="6" fillId="103" borderId="40" xfId="0" applyNumberFormat="1" applyFont="1" applyFill="1" applyBorder="1" applyAlignment="1">
      <alignment horizontal="right" vertical="center" wrapText="1"/>
    </xf>
    <xf numFmtId="49" fontId="162" fillId="26" borderId="66" xfId="0" applyNumberFormat="1" applyFont="1" applyFill="1" applyBorder="1" applyAlignment="1" applyProtection="1">
      <alignment horizontal="center"/>
      <protection locked="0"/>
    </xf>
    <xf numFmtId="49" fontId="162" fillId="0" borderId="66" xfId="0" applyNumberFormat="1" applyFont="1" applyBorder="1" applyAlignment="1" applyProtection="1">
      <alignment horizontal="center" vertical="center"/>
      <protection locked="0"/>
    </xf>
    <xf numFmtId="0" fontId="162" fillId="0" borderId="66" xfId="0" applyFont="1" applyBorder="1" applyAlignment="1" applyProtection="1">
      <alignment horizontal="center" vertical="center" wrapText="1"/>
      <protection locked="0"/>
    </xf>
    <xf numFmtId="49" fontId="162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67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Border="1" applyAlignment="1" applyProtection="1">
      <alignment horizontal="center" vertical="center"/>
      <protection locked="0"/>
    </xf>
    <xf numFmtId="14" fontId="161" fillId="0" borderId="68" xfId="0" applyNumberFormat="1" applyFont="1" applyBorder="1" applyAlignment="1" applyProtection="1">
      <alignment horizontal="center" vertical="center" readingOrder="1"/>
      <protection locked="0"/>
    </xf>
    <xf numFmtId="0" fontId="167" fillId="0" borderId="69" xfId="13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2" fontId="74" fillId="26" borderId="66" xfId="1612" applyNumberFormat="1" applyFont="1" applyFill="1" applyBorder="1" applyAlignment="1" applyProtection="1">
      <alignment horizontal="right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49" fontId="155" fillId="26" borderId="68" xfId="598" applyNumberFormat="1" applyFont="1" applyFill="1" applyBorder="1" applyAlignment="1" applyProtection="1">
      <alignment horizontal="center" vertical="center"/>
      <protection locked="0"/>
    </xf>
    <xf numFmtId="0" fontId="155" fillId="26" borderId="68" xfId="598" applyFont="1" applyFill="1" applyBorder="1" applyAlignment="1" applyProtection="1">
      <alignment horizontal="center" vertical="center"/>
      <protection locked="0"/>
    </xf>
    <xf numFmtId="0" fontId="155" fillId="26" borderId="68" xfId="0" applyFont="1" applyFill="1" applyBorder="1" applyAlignment="1" applyProtection="1">
      <alignment horizontal="center" vertical="center"/>
      <protection locked="0"/>
    </xf>
    <xf numFmtId="49" fontId="74" fillId="26" borderId="68" xfId="528" applyNumberFormat="1" applyFont="1" applyFill="1" applyBorder="1" applyAlignment="1" applyProtection="1">
      <alignment horizontal="center" vertical="center"/>
      <protection locked="0"/>
    </xf>
    <xf numFmtId="49" fontId="155" fillId="26" borderId="68" xfId="0" applyNumberFormat="1" applyFont="1" applyFill="1" applyBorder="1" applyAlignment="1" applyProtection="1">
      <alignment horizontal="center" vertical="center"/>
      <protection locked="0"/>
    </xf>
    <xf numFmtId="0" fontId="174" fillId="26" borderId="68" xfId="0" applyFont="1" applyFill="1" applyBorder="1" applyAlignment="1">
      <alignment vertical="center" wrapText="1"/>
    </xf>
    <xf numFmtId="2" fontId="74" fillId="26" borderId="69" xfId="1612" applyNumberFormat="1" applyFont="1" applyFill="1" applyBorder="1" applyAlignment="1" applyProtection="1">
      <alignment horizontal="right" vertical="center"/>
    </xf>
    <xf numFmtId="169" fontId="29" fillId="0" borderId="21" xfId="503" applyNumberFormat="1" applyFont="1" applyBorder="1" applyAlignment="1">
      <alignment horizontal="center" vertical="center"/>
    </xf>
    <xf numFmtId="169" fontId="29" fillId="0" borderId="20" xfId="503" applyNumberFormat="1" applyFont="1" applyBorder="1" applyAlignment="1">
      <alignment horizontal="center" vertical="center"/>
    </xf>
    <xf numFmtId="0" fontId="40" fillId="13" borderId="2" xfId="503" applyFont="1" applyFill="1" applyBorder="1" applyAlignment="1" applyProtection="1">
      <alignment horizontal="center" vertical="center"/>
      <protection locked="0"/>
    </xf>
    <xf numFmtId="0" fontId="40" fillId="13" borderId="4" xfId="503" applyFont="1" applyFill="1" applyBorder="1" applyAlignment="1" applyProtection="1">
      <alignment horizontal="center" vertical="center"/>
      <protection locked="0"/>
    </xf>
    <xf numFmtId="169" fontId="29" fillId="0" borderId="15" xfId="503" applyNumberFormat="1" applyFont="1" applyBorder="1" applyAlignment="1">
      <alignment horizontal="center" vertical="center"/>
    </xf>
    <xf numFmtId="169" fontId="29" fillId="0" borderId="17" xfId="503" applyNumberFormat="1" applyFont="1" applyBorder="1" applyAlignment="1">
      <alignment horizontal="center" vertical="center"/>
    </xf>
    <xf numFmtId="169" fontId="49" fillId="0" borderId="15" xfId="503" applyNumberFormat="1" applyFont="1" applyBorder="1" applyAlignment="1">
      <alignment horizontal="center" vertical="center"/>
    </xf>
    <xf numFmtId="169" fontId="49" fillId="0" borderId="17" xfId="503" applyNumberFormat="1" applyFont="1" applyBorder="1" applyAlignment="1">
      <alignment horizontal="center" vertical="center"/>
    </xf>
    <xf numFmtId="169" fontId="49" fillId="0" borderId="8" xfId="503" applyNumberFormat="1" applyFont="1" applyBorder="1" applyAlignment="1">
      <alignment horizontal="center" vertical="center" wrapText="1"/>
    </xf>
    <xf numFmtId="169" fontId="49" fillId="0" borderId="18" xfId="503" applyNumberFormat="1" applyFont="1" applyBorder="1" applyAlignment="1">
      <alignment horizontal="center" vertical="center" wrapText="1"/>
    </xf>
    <xf numFmtId="0" fontId="60" fillId="21" borderId="2" xfId="503" applyFont="1" applyFill="1" applyBorder="1" applyAlignment="1">
      <alignment horizontal="center" vertical="center"/>
    </xf>
    <xf numFmtId="0" fontId="60" fillId="21" borderId="4" xfId="503" applyFont="1" applyFill="1" applyBorder="1" applyAlignment="1">
      <alignment horizontal="center" vertical="center"/>
    </xf>
    <xf numFmtId="169" fontId="151" fillId="26" borderId="2" xfId="594" applyNumberFormat="1" applyFont="1" applyFill="1" applyBorder="1" applyAlignment="1">
      <alignment horizontal="left" vertical="center" wrapText="1"/>
    </xf>
    <xf numFmtId="169" fontId="151" fillId="26" borderId="4" xfId="594" applyNumberFormat="1" applyFont="1" applyFill="1" applyBorder="1" applyAlignment="1">
      <alignment horizontal="left" vertical="center" wrapText="1"/>
    </xf>
    <xf numFmtId="0" fontId="40" fillId="21" borderId="2" xfId="503" applyFont="1" applyFill="1" applyBorder="1" applyAlignment="1">
      <alignment horizontal="center" vertical="center"/>
    </xf>
    <xf numFmtId="0" fontId="40" fillId="21" borderId="3" xfId="503" applyFont="1" applyFill="1" applyBorder="1" applyAlignment="1">
      <alignment horizontal="center" vertical="center"/>
    </xf>
    <xf numFmtId="0" fontId="40" fillId="21" borderId="4" xfId="503" applyFont="1" applyFill="1" applyBorder="1" applyAlignment="1">
      <alignment horizontal="center" vertical="center"/>
    </xf>
    <xf numFmtId="169" fontId="40" fillId="21" borderId="2" xfId="503" applyNumberFormat="1" applyFont="1" applyFill="1" applyBorder="1" applyAlignment="1">
      <alignment horizontal="left" vertical="center"/>
    </xf>
    <xf numFmtId="169" fontId="40" fillId="21" borderId="3" xfId="503" applyNumberFormat="1" applyFont="1" applyFill="1" applyBorder="1" applyAlignment="1">
      <alignment horizontal="left" vertical="center"/>
    </xf>
    <xf numFmtId="169" fontId="40" fillId="21" borderId="4" xfId="503" applyNumberFormat="1" applyFont="1" applyFill="1" applyBorder="1" applyAlignment="1">
      <alignment horizontal="left" vertical="center"/>
    </xf>
    <xf numFmtId="169" fontId="151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1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92" fillId="0" borderId="3" xfId="503" applyNumberFormat="1" applyFont="1" applyBorder="1" applyAlignment="1">
      <alignment horizontal="left" vertical="center"/>
    </xf>
    <xf numFmtId="169" fontId="92" fillId="0" borderId="4" xfId="503" applyNumberFormat="1" applyFont="1" applyBorder="1" applyAlignment="1">
      <alignment horizontal="left" vertical="center"/>
    </xf>
    <xf numFmtId="166" fontId="101" fillId="0" borderId="2" xfId="555" applyNumberFormat="1" applyFont="1" applyBorder="1" applyAlignment="1" applyProtection="1">
      <alignment horizontal="center" vertical="center"/>
      <protection locked="0"/>
    </xf>
    <xf numFmtId="166" fontId="101" fillId="0" borderId="4" xfId="555" applyNumberFormat="1" applyFont="1" applyBorder="1" applyAlignment="1" applyProtection="1">
      <alignment horizontal="center" vertical="center"/>
      <protection locked="0"/>
    </xf>
    <xf numFmtId="169" fontId="93" fillId="0" borderId="3" xfId="503" applyNumberFormat="1" applyFont="1" applyBorder="1" applyAlignment="1">
      <alignment horizontal="left" vertical="center"/>
    </xf>
    <xf numFmtId="169" fontId="93" fillId="0" borderId="4" xfId="503" applyNumberFormat="1" applyFont="1" applyBorder="1" applyAlignment="1">
      <alignment horizontal="left" vertical="center"/>
    </xf>
    <xf numFmtId="166" fontId="102" fillId="0" borderId="2" xfId="555" applyNumberFormat="1" applyFont="1" applyFill="1" applyBorder="1" applyAlignment="1" applyProtection="1">
      <alignment horizontal="center" vertical="center"/>
      <protection locked="0"/>
    </xf>
    <xf numFmtId="166" fontId="102" fillId="0" borderId="4" xfId="555" applyNumberFormat="1" applyFont="1" applyFill="1" applyBorder="1" applyAlignment="1" applyProtection="1">
      <alignment horizontal="center" vertical="center"/>
      <protection locked="0"/>
    </xf>
    <xf numFmtId="169" fontId="102" fillId="0" borderId="2" xfId="503" applyNumberFormat="1" applyFont="1" applyBorder="1" applyAlignment="1" applyProtection="1">
      <alignment horizontal="center" vertical="center"/>
      <protection locked="0"/>
    </xf>
    <xf numFmtId="169" fontId="102" fillId="0" borderId="4" xfId="503" applyNumberFormat="1" applyFont="1" applyBorder="1" applyAlignment="1" applyProtection="1">
      <alignment horizontal="center" vertical="center"/>
      <protection locked="0"/>
    </xf>
    <xf numFmtId="169" fontId="103" fillId="0" borderId="2" xfId="503" applyNumberFormat="1" applyFont="1" applyBorder="1" applyAlignment="1" applyProtection="1">
      <alignment horizontal="center" vertical="center"/>
      <protection locked="0"/>
    </xf>
    <xf numFmtId="169" fontId="103" fillId="0" borderId="4" xfId="503" applyNumberFormat="1" applyFont="1" applyBorder="1" applyAlignment="1" applyProtection="1">
      <alignment horizontal="center" vertical="center"/>
      <protection locked="0"/>
    </xf>
    <xf numFmtId="169" fontId="91" fillId="0" borderId="3" xfId="503" applyNumberFormat="1" applyFont="1" applyBorder="1" applyAlignment="1">
      <alignment horizontal="left" vertical="center"/>
    </xf>
    <xf numFmtId="169" fontId="91" fillId="0" borderId="4" xfId="503" applyNumberFormat="1" applyFont="1" applyBorder="1" applyAlignment="1">
      <alignment horizontal="left" vertical="center"/>
    </xf>
    <xf numFmtId="169" fontId="104" fillId="0" borderId="2" xfId="503" applyNumberFormat="1" applyFont="1" applyBorder="1" applyAlignment="1" applyProtection="1">
      <alignment horizontal="center" vertical="center"/>
      <protection locked="0"/>
    </xf>
    <xf numFmtId="169" fontId="104" fillId="0" borderId="4" xfId="503" applyNumberFormat="1" applyFont="1" applyBorder="1" applyAlignment="1" applyProtection="1">
      <alignment horizontal="center" vertical="center"/>
      <protection locked="0"/>
    </xf>
    <xf numFmtId="169" fontId="40" fillId="2" borderId="3" xfId="503" applyNumberFormat="1" applyFont="1" applyFill="1" applyBorder="1" applyAlignment="1">
      <alignment horizontal="left" vertical="center"/>
    </xf>
    <xf numFmtId="169" fontId="40" fillId="2" borderId="4" xfId="503" applyNumberFormat="1" applyFont="1" applyFill="1" applyBorder="1" applyAlignment="1">
      <alignment horizontal="left" vertical="center"/>
    </xf>
    <xf numFmtId="43" fontId="105" fillId="33" borderId="2" xfId="503" applyNumberFormat="1" applyFont="1" applyFill="1" applyBorder="1" applyAlignment="1">
      <alignment horizontal="center" vertical="center"/>
    </xf>
    <xf numFmtId="43" fontId="105" fillId="33" borderId="4" xfId="503" applyNumberFormat="1" applyFont="1" applyFill="1" applyBorder="1" applyAlignment="1">
      <alignment horizontal="center" vertical="center"/>
    </xf>
    <xf numFmtId="169" fontId="103" fillId="0" borderId="2" xfId="503" applyNumberFormat="1" applyFont="1" applyBorder="1" applyAlignment="1">
      <alignment horizontal="center" vertical="center"/>
    </xf>
    <xf numFmtId="169" fontId="103" fillId="0" borderId="4" xfId="503" applyNumberFormat="1" applyFont="1" applyBorder="1" applyAlignment="1">
      <alignment horizontal="center" vertical="center"/>
    </xf>
    <xf numFmtId="169" fontId="91" fillId="34" borderId="3" xfId="503" applyNumberFormat="1" applyFont="1" applyFill="1" applyBorder="1" applyAlignment="1">
      <alignment horizontal="left" vertical="center"/>
    </xf>
    <xf numFmtId="169" fontId="91" fillId="34" borderId="4" xfId="503" applyNumberFormat="1" applyFont="1" applyFill="1" applyBorder="1" applyAlignment="1">
      <alignment horizontal="left" vertical="center"/>
    </xf>
    <xf numFmtId="169" fontId="104" fillId="34" borderId="2" xfId="503" applyNumberFormat="1" applyFont="1" applyFill="1" applyBorder="1" applyAlignment="1">
      <alignment horizontal="center" vertical="center"/>
    </xf>
    <xf numFmtId="169" fontId="104" fillId="34" borderId="4" xfId="503" applyNumberFormat="1" applyFont="1" applyFill="1" applyBorder="1" applyAlignment="1">
      <alignment horizontal="center" vertical="center"/>
    </xf>
    <xf numFmtId="169" fontId="105" fillId="21" borderId="2" xfId="503" applyNumberFormat="1" applyFont="1" applyFill="1" applyBorder="1" applyAlignment="1">
      <alignment horizontal="center" vertical="center"/>
    </xf>
    <xf numFmtId="169" fontId="105" fillId="21" borderId="4" xfId="503" applyNumberFormat="1" applyFont="1" applyFill="1" applyBorder="1" applyAlignment="1">
      <alignment horizontal="center" vertical="center"/>
    </xf>
    <xf numFmtId="169" fontId="92" fillId="0" borderId="2" xfId="503" applyNumberFormat="1" applyFont="1" applyBorder="1" applyAlignment="1">
      <alignment horizontal="left" vertical="center"/>
    </xf>
    <xf numFmtId="0" fontId="105" fillId="21" borderId="2" xfId="503" applyFont="1" applyFill="1" applyBorder="1" applyAlignment="1">
      <alignment horizontal="center" vertical="center"/>
    </xf>
    <xf numFmtId="0" fontId="105" fillId="21" borderId="4" xfId="503" applyFont="1" applyFill="1" applyBorder="1" applyAlignment="1">
      <alignment horizontal="center" vertical="center"/>
    </xf>
    <xf numFmtId="169" fontId="91" fillId="35" borderId="2" xfId="503" applyNumberFormat="1" applyFont="1" applyFill="1" applyBorder="1" applyAlignment="1">
      <alignment horizontal="left" vertical="center"/>
    </xf>
    <xf numFmtId="169" fontId="91" fillId="35" borderId="3" xfId="503" applyNumberFormat="1" applyFont="1" applyFill="1" applyBorder="1" applyAlignment="1">
      <alignment horizontal="left" vertical="center"/>
    </xf>
    <xf numFmtId="169" fontId="91" fillId="35" borderId="4" xfId="503" applyNumberFormat="1" applyFont="1" applyFill="1" applyBorder="1" applyAlignment="1">
      <alignment horizontal="left" vertical="center"/>
    </xf>
    <xf numFmtId="169" fontId="104" fillId="35" borderId="2" xfId="503" applyNumberFormat="1" applyFont="1" applyFill="1" applyBorder="1" applyAlignment="1">
      <alignment horizontal="center" vertical="center"/>
    </xf>
    <xf numFmtId="169" fontId="104" fillId="35" borderId="4" xfId="503" applyNumberFormat="1" applyFont="1" applyFill="1" applyBorder="1" applyAlignment="1">
      <alignment horizontal="center" vertical="center"/>
    </xf>
    <xf numFmtId="169" fontId="91" fillId="36" borderId="2" xfId="503" applyNumberFormat="1" applyFont="1" applyFill="1" applyBorder="1" applyAlignment="1">
      <alignment horizontal="left" vertical="center"/>
    </xf>
    <xf numFmtId="169" fontId="91" fillId="36" borderId="3" xfId="503" applyNumberFormat="1" applyFont="1" applyFill="1" applyBorder="1" applyAlignment="1">
      <alignment horizontal="left" vertical="center"/>
    </xf>
    <xf numFmtId="169" fontId="91" fillId="36" borderId="4" xfId="503" applyNumberFormat="1" applyFont="1" applyFill="1" applyBorder="1" applyAlignment="1">
      <alignment horizontal="left" vertical="center"/>
    </xf>
    <xf numFmtId="169" fontId="104" fillId="36" borderId="2" xfId="503" applyNumberFormat="1" applyFont="1" applyFill="1" applyBorder="1" applyAlignment="1">
      <alignment horizontal="center" vertical="center"/>
    </xf>
    <xf numFmtId="169" fontId="104" fillId="36" borderId="4" xfId="503" applyNumberFormat="1" applyFont="1" applyFill="1" applyBorder="1" applyAlignment="1">
      <alignment horizontal="center" vertical="center"/>
    </xf>
    <xf numFmtId="169" fontId="92" fillId="37" borderId="2" xfId="503" applyNumberFormat="1" applyFont="1" applyFill="1" applyBorder="1" applyAlignment="1">
      <alignment horizontal="left" vertical="center"/>
    </xf>
    <xf numFmtId="169" fontId="92" fillId="37" borderId="3" xfId="503" applyNumberFormat="1" applyFont="1" applyFill="1" applyBorder="1" applyAlignment="1">
      <alignment horizontal="left" vertical="center"/>
    </xf>
    <xf numFmtId="169" fontId="92" fillId="37" borderId="4" xfId="503" applyNumberFormat="1" applyFont="1" applyFill="1" applyBorder="1" applyAlignment="1">
      <alignment horizontal="left" vertical="center"/>
    </xf>
    <xf numFmtId="169" fontId="103" fillId="37" borderId="2" xfId="503" applyNumberFormat="1" applyFont="1" applyFill="1" applyBorder="1" applyAlignment="1">
      <alignment horizontal="center" vertical="center"/>
    </xf>
    <xf numFmtId="169" fontId="103" fillId="37" borderId="4" xfId="503" applyNumberFormat="1" applyFont="1" applyFill="1" applyBorder="1" applyAlignment="1">
      <alignment horizontal="center" vertical="center"/>
    </xf>
    <xf numFmtId="43" fontId="177" fillId="97" borderId="2" xfId="3" applyFont="1" applyFill="1" applyBorder="1" applyAlignment="1" applyProtection="1">
      <alignment horizontal="center" vertical="center" wrapText="1"/>
    </xf>
    <xf numFmtId="43" fontId="177" fillId="97" borderId="4" xfId="3" applyFont="1" applyFill="1" applyBorder="1" applyAlignment="1" applyProtection="1">
      <alignment horizontal="center" vertical="center" wrapText="1"/>
    </xf>
    <xf numFmtId="43" fontId="102" fillId="0" borderId="2" xfId="3" applyFont="1" applyBorder="1" applyAlignment="1" applyProtection="1">
      <alignment horizontal="center" vertical="center"/>
      <protection locked="0"/>
    </xf>
    <xf numFmtId="43" fontId="102" fillId="0" borderId="4" xfId="3" applyFont="1" applyBorder="1" applyAlignment="1" applyProtection="1">
      <alignment horizontal="center" vertical="center"/>
      <protection locked="0"/>
    </xf>
    <xf numFmtId="169" fontId="92" fillId="0" borderId="40" xfId="503" applyNumberFormat="1" applyFont="1" applyBorder="1" applyAlignment="1">
      <alignment horizontal="left" vertical="center"/>
    </xf>
    <xf numFmtId="43" fontId="103" fillId="0" borderId="2" xfId="3" applyFont="1" applyBorder="1" applyAlignment="1" applyProtection="1">
      <alignment horizontal="center" vertical="center"/>
      <protection locked="0"/>
    </xf>
    <xf numFmtId="43" fontId="103" fillId="0" borderId="4" xfId="3" applyFont="1" applyBorder="1" applyAlignment="1" applyProtection="1">
      <alignment horizontal="center" vertical="center"/>
      <protection locked="0"/>
    </xf>
    <xf numFmtId="169" fontId="93" fillId="26" borderId="40" xfId="0" applyNumberFormat="1" applyFont="1" applyFill="1" applyBorder="1" applyAlignment="1">
      <alignment horizontal="left" vertical="center"/>
    </xf>
    <xf numFmtId="169" fontId="176" fillId="0" borderId="40" xfId="0" applyNumberFormat="1" applyFont="1" applyBorder="1" applyAlignment="1">
      <alignment horizontal="left" vertical="center"/>
    </xf>
    <xf numFmtId="43" fontId="177" fillId="0" borderId="2" xfId="3" applyFont="1" applyFill="1" applyBorder="1" applyAlignment="1" applyProtection="1">
      <alignment horizontal="center" vertical="center"/>
      <protection locked="0"/>
    </xf>
    <xf numFmtId="43" fontId="177" fillId="0" borderId="4" xfId="3" applyFont="1" applyFill="1" applyBorder="1" applyAlignment="1" applyProtection="1">
      <alignment horizontal="center" vertical="center"/>
      <protection locked="0"/>
    </xf>
    <xf numFmtId="169" fontId="48" fillId="92" borderId="40" xfId="503" applyNumberFormat="1" applyFont="1" applyFill="1" applyBorder="1" applyAlignment="1">
      <alignment horizontal="left" vertical="center"/>
    </xf>
    <xf numFmtId="43" fontId="107" fillId="92" borderId="2" xfId="3" applyFont="1" applyFill="1" applyBorder="1" applyAlignment="1" applyProtection="1">
      <alignment horizontal="center" vertical="center"/>
    </xf>
    <xf numFmtId="43" fontId="107" fillId="92" borderId="3" xfId="3" applyFont="1" applyFill="1" applyBorder="1" applyAlignment="1" applyProtection="1">
      <alignment horizontal="center" vertical="center"/>
    </xf>
    <xf numFmtId="43" fontId="177" fillId="97" borderId="2" xfId="3" applyFont="1" applyFill="1" applyBorder="1" applyAlignment="1" applyProtection="1">
      <alignment horizontal="center" vertical="center"/>
    </xf>
    <xf numFmtId="43" fontId="177" fillId="97" borderId="4" xfId="3" applyFont="1" applyFill="1" applyBorder="1" applyAlignment="1" applyProtection="1">
      <alignment horizontal="center" vertical="center"/>
    </xf>
    <xf numFmtId="169" fontId="178" fillId="99" borderId="40" xfId="503" applyNumberFormat="1" applyFont="1" applyFill="1" applyBorder="1" applyAlignment="1">
      <alignment horizontal="left" vertical="center"/>
    </xf>
    <xf numFmtId="43" fontId="179" fillId="99" borderId="2" xfId="3" applyFont="1" applyFill="1" applyBorder="1" applyAlignment="1" applyProtection="1">
      <alignment horizontal="center" vertical="center"/>
    </xf>
    <xf numFmtId="43" fontId="179" fillId="99" borderId="4" xfId="3" applyFont="1" applyFill="1" applyBorder="1" applyAlignment="1" applyProtection="1">
      <alignment horizontal="center" vertical="center"/>
    </xf>
    <xf numFmtId="169" fontId="176" fillId="98" borderId="40" xfId="0" applyNumberFormat="1" applyFont="1" applyFill="1" applyBorder="1" applyAlignment="1">
      <alignment horizontal="left" vertical="center"/>
    </xf>
    <xf numFmtId="0" fontId="92" fillId="0" borderId="19" xfId="503" applyFont="1" applyBorder="1" applyAlignment="1" applyProtection="1">
      <alignment horizontal="center" vertical="center"/>
      <protection locked="0"/>
    </xf>
    <xf numFmtId="0" fontId="92" fillId="0" borderId="20" xfId="503" applyFont="1" applyBorder="1" applyAlignment="1" applyProtection="1">
      <alignment horizontal="center" vertical="center"/>
      <protection locked="0"/>
    </xf>
    <xf numFmtId="0" fontId="71" fillId="0" borderId="0" xfId="503" applyAlignment="1">
      <alignment horizontal="center" vertical="center" wrapText="1"/>
    </xf>
    <xf numFmtId="0" fontId="92" fillId="0" borderId="0" xfId="503" applyFont="1" applyAlignment="1" applyProtection="1">
      <alignment horizontal="center" vertical="center"/>
      <protection locked="0"/>
    </xf>
    <xf numFmtId="0" fontId="92" fillId="0" borderId="17" xfId="503" applyFont="1" applyBorder="1" applyAlignment="1" applyProtection="1">
      <alignment horizontal="center" vertical="center"/>
      <protection locked="0"/>
    </xf>
    <xf numFmtId="0" fontId="106" fillId="0" borderId="9" xfId="503" applyFont="1" applyBorder="1" applyAlignment="1">
      <alignment horizontal="center" vertical="top" wrapText="1"/>
    </xf>
    <xf numFmtId="0" fontId="91" fillId="0" borderId="9" xfId="503" applyFont="1" applyBorder="1" applyAlignment="1" applyProtection="1">
      <alignment horizontal="center" vertical="top" wrapText="1"/>
      <protection locked="0"/>
    </xf>
    <xf numFmtId="0" fontId="91" fillId="0" borderId="18" xfId="503" applyFont="1" applyBorder="1" applyAlignment="1" applyProtection="1">
      <alignment horizontal="center" vertical="top" wrapText="1"/>
      <protection locked="0"/>
    </xf>
    <xf numFmtId="0" fontId="60" fillId="21" borderId="2" xfId="503" applyFont="1" applyFill="1" applyBorder="1" applyAlignment="1" applyProtection="1">
      <alignment horizontal="center" vertical="center"/>
      <protection locked="0"/>
    </xf>
    <xf numFmtId="0" fontId="60" fillId="21" borderId="4" xfId="503" applyFont="1" applyFill="1" applyBorder="1" applyAlignment="1" applyProtection="1">
      <alignment horizontal="center" vertical="center"/>
      <protection locked="0"/>
    </xf>
    <xf numFmtId="0" fontId="60" fillId="21" borderId="2" xfId="503" applyFont="1" applyFill="1" applyBorder="1" applyAlignment="1" applyProtection="1">
      <alignment horizontal="center" vertical="center" wrapText="1"/>
      <protection locked="0"/>
    </xf>
    <xf numFmtId="0" fontId="60" fillId="21" borderId="3" xfId="503" applyFont="1" applyFill="1" applyBorder="1" applyAlignment="1" applyProtection="1">
      <alignment horizontal="center" vertical="center" wrapText="1"/>
      <protection locked="0"/>
    </xf>
    <xf numFmtId="0" fontId="60" fillId="21" borderId="4" xfId="503" applyFont="1" applyFill="1" applyBorder="1" applyAlignment="1" applyProtection="1">
      <alignment horizontal="center" vertical="center" wrapText="1"/>
      <protection locked="0"/>
    </xf>
    <xf numFmtId="169" fontId="32" fillId="0" borderId="2" xfId="503" applyNumberFormat="1" applyFont="1" applyBorder="1" applyAlignment="1" applyProtection="1">
      <alignment horizontal="left" vertical="center" wrapText="1"/>
      <protection locked="0"/>
    </xf>
    <xf numFmtId="169" fontId="32" fillId="0" borderId="3" xfId="503" applyNumberFormat="1" applyFont="1" applyBorder="1" applyAlignment="1" applyProtection="1">
      <alignment horizontal="left" vertical="center" wrapText="1"/>
      <protection locked="0"/>
    </xf>
    <xf numFmtId="169" fontId="32" fillId="0" borderId="4" xfId="503" applyNumberFormat="1" applyFont="1" applyBorder="1" applyAlignment="1" applyProtection="1">
      <alignment horizontal="left" vertical="center" wrapText="1"/>
      <protection locked="0"/>
    </xf>
    <xf numFmtId="169" fontId="40" fillId="2" borderId="40" xfId="503" applyNumberFormat="1" applyFont="1" applyFill="1" applyBorder="1" applyAlignment="1">
      <alignment horizontal="left" vertical="center"/>
    </xf>
    <xf numFmtId="43" fontId="105" fillId="2" borderId="2" xfId="3" applyFont="1" applyFill="1" applyBorder="1" applyAlignment="1" applyProtection="1">
      <alignment horizontal="center" vertical="center"/>
    </xf>
    <xf numFmtId="43" fontId="105" fillId="2" borderId="4" xfId="3" applyFont="1" applyFill="1" applyBorder="1" applyAlignment="1" applyProtection="1">
      <alignment horizontal="center" vertical="center"/>
    </xf>
    <xf numFmtId="169" fontId="48" fillId="31" borderId="40" xfId="0" applyNumberFormat="1" applyFont="1" applyFill="1" applyBorder="1" applyAlignment="1">
      <alignment horizontal="left" vertical="center"/>
    </xf>
    <xf numFmtId="169" fontId="91" fillId="96" borderId="40" xfId="503" applyNumberFormat="1" applyFont="1" applyFill="1" applyBorder="1" applyAlignment="1">
      <alignment horizontal="left" vertical="center"/>
    </xf>
    <xf numFmtId="43" fontId="104" fillId="96" borderId="2" xfId="3" applyFont="1" applyFill="1" applyBorder="1" applyAlignment="1" applyProtection="1">
      <alignment horizontal="center" vertical="center"/>
    </xf>
    <xf numFmtId="43" fontId="104" fillId="96" borderId="4" xfId="3" applyFont="1" applyFill="1" applyBorder="1" applyAlignment="1" applyProtection="1">
      <alignment horizontal="center" vertical="center"/>
    </xf>
    <xf numFmtId="169" fontId="92" fillId="20" borderId="40" xfId="503" applyNumberFormat="1" applyFont="1" applyFill="1" applyBorder="1" applyAlignment="1">
      <alignment horizontal="left" vertical="center"/>
    </xf>
    <xf numFmtId="169" fontId="93" fillId="98" borderId="40" xfId="0" applyNumberFormat="1" applyFont="1" applyFill="1" applyBorder="1" applyAlignment="1">
      <alignment horizontal="left" vertical="center"/>
    </xf>
    <xf numFmtId="169" fontId="93" fillId="0" borderId="40" xfId="0" applyNumberFormat="1" applyFont="1" applyBorder="1" applyAlignment="1">
      <alignment horizontal="left" vertical="center"/>
    </xf>
    <xf numFmtId="169" fontId="93" fillId="95" borderId="40" xfId="0" applyNumberFormat="1" applyFont="1" applyFill="1" applyBorder="1" applyAlignment="1">
      <alignment horizontal="left" vertical="center"/>
    </xf>
    <xf numFmtId="169" fontId="40" fillId="2" borderId="2" xfId="503" applyNumberFormat="1" applyFont="1" applyFill="1" applyBorder="1" applyAlignment="1">
      <alignment horizontal="left" vertical="center"/>
    </xf>
    <xf numFmtId="169" fontId="105" fillId="2" borderId="2" xfId="503" applyNumberFormat="1" applyFont="1" applyFill="1" applyBorder="1" applyAlignment="1">
      <alignment horizontal="center" vertical="center"/>
    </xf>
    <xf numFmtId="169" fontId="105" fillId="2" borderId="4" xfId="503" applyNumberFormat="1" applyFont="1" applyFill="1" applyBorder="1" applyAlignment="1">
      <alignment horizontal="center" vertical="center"/>
    </xf>
    <xf numFmtId="169" fontId="48" fillId="100" borderId="40" xfId="0" applyNumberFormat="1" applyFont="1" applyFill="1" applyBorder="1" applyAlignment="1">
      <alignment horizontal="left" vertical="center"/>
    </xf>
    <xf numFmtId="43" fontId="103" fillId="31" borderId="2" xfId="3" applyFont="1" applyFill="1" applyBorder="1" applyAlignment="1" applyProtection="1">
      <alignment horizontal="center" vertical="center"/>
    </xf>
    <xf numFmtId="43" fontId="103" fillId="31" borderId="4" xfId="3" applyFont="1" applyFill="1" applyBorder="1" applyAlignment="1" applyProtection="1">
      <alignment horizontal="center" vertical="center"/>
    </xf>
    <xf numFmtId="43" fontId="103" fillId="97" borderId="2" xfId="3" applyFont="1" applyFill="1" applyBorder="1" applyAlignment="1" applyProtection="1">
      <alignment horizontal="center" vertical="center"/>
    </xf>
    <xf numFmtId="43" fontId="103" fillId="97" borderId="4" xfId="3" applyFont="1" applyFill="1" applyBorder="1" applyAlignment="1" applyProtection="1">
      <alignment horizontal="center" vertical="center"/>
    </xf>
    <xf numFmtId="169" fontId="93" fillId="97" borderId="40" xfId="0" applyNumberFormat="1" applyFont="1" applyFill="1" applyBorder="1" applyAlignment="1">
      <alignment horizontal="left" vertical="center"/>
    </xf>
    <xf numFmtId="0" fontId="93" fillId="0" borderId="2" xfId="503" applyFont="1" applyBorder="1" applyAlignment="1">
      <alignment horizontal="left" vertical="center"/>
    </xf>
    <xf numFmtId="0" fontId="93" fillId="0" borderId="3" xfId="503" applyFont="1" applyBorder="1" applyAlignment="1">
      <alignment horizontal="left" vertical="center"/>
    </xf>
    <xf numFmtId="0" fontId="93" fillId="0" borderId="4" xfId="503" applyFont="1" applyBorder="1" applyAlignment="1">
      <alignment horizontal="left" vertical="center"/>
    </xf>
    <xf numFmtId="169" fontId="48" fillId="35" borderId="2" xfId="503" applyNumberFormat="1" applyFont="1" applyFill="1" applyBorder="1" applyAlignment="1">
      <alignment horizontal="left" vertical="center"/>
    </xf>
    <xf numFmtId="169" fontId="48" fillId="35" borderId="3" xfId="503" applyNumberFormat="1" applyFont="1" applyFill="1" applyBorder="1" applyAlignment="1">
      <alignment horizontal="left" vertical="center"/>
    </xf>
    <xf numFmtId="169" fontId="48" fillId="35" borderId="4" xfId="503" applyNumberFormat="1" applyFont="1" applyFill="1" applyBorder="1" applyAlignment="1">
      <alignment horizontal="left" vertical="center"/>
    </xf>
    <xf numFmtId="169" fontId="107" fillId="35" borderId="2" xfId="503" applyNumberFormat="1" applyFont="1" applyFill="1" applyBorder="1" applyAlignment="1">
      <alignment horizontal="center" vertical="center"/>
    </xf>
    <xf numFmtId="169" fontId="107" fillId="35" borderId="4" xfId="503" applyNumberFormat="1" applyFont="1" applyFill="1" applyBorder="1" applyAlignment="1">
      <alignment horizontal="center" vertical="center"/>
    </xf>
    <xf numFmtId="169" fontId="104" fillId="35" borderId="2" xfId="503" applyNumberFormat="1" applyFont="1" applyFill="1" applyBorder="1" applyAlignment="1" applyProtection="1">
      <alignment horizontal="center" vertical="center"/>
      <protection locked="0"/>
    </xf>
    <xf numFmtId="169" fontId="104" fillId="35" borderId="4" xfId="503" applyNumberFormat="1" applyFont="1" applyFill="1" applyBorder="1" applyAlignment="1" applyProtection="1">
      <alignment horizontal="center" vertical="center"/>
      <protection locked="0"/>
    </xf>
    <xf numFmtId="43" fontId="105" fillId="21" borderId="2" xfId="3" applyFont="1" applyFill="1" applyBorder="1" applyAlignment="1">
      <alignment horizontal="center" vertical="center"/>
    </xf>
    <xf numFmtId="43" fontId="105" fillId="21" borderId="4" xfId="3" applyFont="1" applyFill="1" applyBorder="1" applyAlignment="1">
      <alignment horizontal="center" vertical="center"/>
    </xf>
    <xf numFmtId="169" fontId="91" fillId="34" borderId="2" xfId="503" applyNumberFormat="1" applyFont="1" applyFill="1" applyBorder="1" applyAlignment="1">
      <alignment horizontal="left" vertical="center"/>
    </xf>
    <xf numFmtId="169" fontId="91" fillId="20" borderId="2" xfId="503" applyNumberFormat="1" applyFont="1" applyFill="1" applyBorder="1" applyAlignment="1">
      <alignment horizontal="left" vertical="center"/>
    </xf>
    <xf numFmtId="169" fontId="91" fillId="20" borderId="3" xfId="503" applyNumberFormat="1" applyFont="1" applyFill="1" applyBorder="1" applyAlignment="1">
      <alignment horizontal="left" vertical="center"/>
    </xf>
    <xf numFmtId="169" fontId="91" fillId="20" borderId="4" xfId="503" applyNumberFormat="1" applyFont="1" applyFill="1" applyBorder="1" applyAlignment="1">
      <alignment horizontal="left" vertical="center"/>
    </xf>
    <xf numFmtId="0" fontId="108" fillId="0" borderId="15" xfId="503" applyFont="1" applyBorder="1" applyAlignment="1">
      <alignment horizontal="center" vertical="center"/>
    </xf>
    <xf numFmtId="0" fontId="108" fillId="0" borderId="17" xfId="503" applyFont="1" applyBorder="1" applyAlignment="1">
      <alignment horizontal="center" vertical="center"/>
    </xf>
    <xf numFmtId="169" fontId="40" fillId="21" borderId="2" xfId="503" applyNumberFormat="1" applyFont="1" applyFill="1" applyBorder="1" applyAlignment="1">
      <alignment horizontal="center" vertical="center"/>
    </xf>
    <xf numFmtId="169" fontId="40" fillId="21" borderId="4" xfId="503" applyNumberFormat="1" applyFont="1" applyFill="1" applyBorder="1" applyAlignment="1">
      <alignment horizontal="center" vertical="center"/>
    </xf>
    <xf numFmtId="0" fontId="89" fillId="0" borderId="2" xfId="503" applyFont="1" applyBorder="1" applyAlignment="1">
      <alignment horizontal="left" vertical="center"/>
    </xf>
    <xf numFmtId="0" fontId="89" fillId="0" borderId="3" xfId="503" applyFont="1" applyBorder="1" applyAlignment="1">
      <alignment horizontal="left" vertical="center"/>
    </xf>
    <xf numFmtId="0" fontId="89" fillId="0" borderId="4" xfId="503" applyFont="1" applyBorder="1" applyAlignment="1">
      <alignment horizontal="left" vertical="center"/>
    </xf>
    <xf numFmtId="0" fontId="40" fillId="21" borderId="2" xfId="503" applyFont="1" applyFill="1" applyBorder="1" applyAlignment="1">
      <alignment horizontal="left" vertical="center"/>
    </xf>
    <xf numFmtId="0" fontId="40" fillId="21" borderId="3" xfId="503" applyFont="1" applyFill="1" applyBorder="1" applyAlignment="1">
      <alignment horizontal="left" vertical="center"/>
    </xf>
    <xf numFmtId="0" fontId="40" fillId="21" borderId="4" xfId="503" applyFont="1" applyFill="1" applyBorder="1" applyAlignment="1">
      <alignment horizontal="left" vertical="center"/>
    </xf>
    <xf numFmtId="0" fontId="71" fillId="0" borderId="21" xfId="503" applyBorder="1" applyAlignment="1">
      <alignment horizontal="center" vertical="center"/>
    </xf>
    <xf numFmtId="0" fontId="71" fillId="0" borderId="19" xfId="503" applyBorder="1" applyAlignment="1">
      <alignment horizontal="center" vertical="center"/>
    </xf>
    <xf numFmtId="0" fontId="40" fillId="21" borderId="8" xfId="503" applyFont="1" applyFill="1" applyBorder="1" applyAlignment="1">
      <alignment horizontal="center" vertical="center"/>
    </xf>
    <xf numFmtId="0" fontId="40" fillId="21" borderId="9" xfId="503" applyFont="1" applyFill="1" applyBorder="1" applyAlignment="1">
      <alignment horizontal="center" vertical="center"/>
    </xf>
    <xf numFmtId="0" fontId="40" fillId="21" borderId="18" xfId="503" applyFont="1" applyFill="1" applyBorder="1" applyAlignment="1">
      <alignment horizontal="center" vertical="center"/>
    </xf>
    <xf numFmtId="169" fontId="40" fillId="21" borderId="8" xfId="503" applyNumberFormat="1" applyFont="1" applyFill="1" applyBorder="1" applyAlignment="1">
      <alignment horizontal="center" vertical="center"/>
    </xf>
    <xf numFmtId="169" fontId="40" fillId="21" borderId="18" xfId="503" applyNumberFormat="1" applyFont="1" applyFill="1" applyBorder="1" applyAlignment="1">
      <alignment horizontal="center" vertical="center"/>
    </xf>
    <xf numFmtId="0" fontId="92" fillId="0" borderId="2" xfId="503" applyFont="1" applyBorder="1" applyAlignment="1">
      <alignment horizontal="left" vertical="center" wrapText="1"/>
    </xf>
    <xf numFmtId="0" fontId="92" fillId="0" borderId="3" xfId="503" applyFont="1" applyBorder="1" applyAlignment="1">
      <alignment horizontal="left" vertical="center" wrapText="1"/>
    </xf>
    <xf numFmtId="0" fontId="92" fillId="0" borderId="4" xfId="503" applyFont="1" applyBorder="1" applyAlignment="1">
      <alignment horizontal="left" vertical="center" wrapText="1"/>
    </xf>
    <xf numFmtId="169" fontId="101" fillId="0" borderId="44" xfId="0" applyNumberFormat="1" applyFont="1" applyBorder="1" applyAlignment="1" applyProtection="1">
      <alignment horizontal="center" vertical="center" wrapText="1"/>
      <protection locked="0"/>
    </xf>
    <xf numFmtId="169" fontId="101" fillId="0" borderId="45" xfId="0" applyNumberFormat="1" applyFont="1" applyBorder="1" applyAlignment="1" applyProtection="1">
      <alignment horizontal="center" vertical="center" wrapText="1"/>
      <protection locked="0"/>
    </xf>
    <xf numFmtId="169" fontId="101" fillId="0" borderId="43" xfId="0" applyNumberFormat="1" applyFont="1" applyBorder="1" applyAlignment="1" applyProtection="1">
      <alignment horizontal="center" vertical="center" wrapText="1"/>
      <protection locked="0"/>
    </xf>
    <xf numFmtId="169" fontId="101" fillId="0" borderId="42" xfId="0" applyNumberFormat="1" applyFont="1" applyBorder="1" applyAlignment="1" applyProtection="1">
      <alignment horizontal="center" vertical="center" wrapText="1"/>
      <protection locked="0"/>
    </xf>
    <xf numFmtId="0" fontId="92" fillId="0" borderId="2" xfId="503" applyFont="1" applyBorder="1" applyAlignment="1">
      <alignment horizontal="left" vertical="center"/>
    </xf>
    <xf numFmtId="0" fontId="92" fillId="0" borderId="3" xfId="503" applyFont="1" applyBorder="1" applyAlignment="1">
      <alignment horizontal="left" vertical="center"/>
    </xf>
    <xf numFmtId="0" fontId="92" fillId="0" borderId="4" xfId="503" applyFont="1" applyBorder="1" applyAlignment="1">
      <alignment horizontal="left" vertical="center"/>
    </xf>
    <xf numFmtId="169" fontId="101" fillId="0" borderId="46" xfId="0" applyNumberFormat="1" applyFont="1" applyBorder="1" applyAlignment="1" applyProtection="1">
      <alignment horizontal="center" vertical="center" wrapText="1"/>
      <protection locked="0"/>
    </xf>
    <xf numFmtId="169" fontId="101" fillId="0" borderId="47" xfId="0" applyNumberFormat="1" applyFont="1" applyBorder="1" applyAlignment="1" applyProtection="1">
      <alignment horizontal="center" vertical="center" wrapText="1"/>
      <protection locked="0"/>
    </xf>
    <xf numFmtId="0" fontId="109" fillId="0" borderId="0" xfId="503" applyFont="1" applyAlignment="1">
      <alignment horizontal="left" vertical="center" wrapText="1"/>
    </xf>
    <xf numFmtId="0" fontId="92" fillId="0" borderId="19" xfId="503" applyFont="1" applyBorder="1" applyAlignment="1">
      <alignment horizontal="center" vertical="center"/>
    </xf>
    <xf numFmtId="0" fontId="92" fillId="0" borderId="20" xfId="503" applyFont="1" applyBorder="1" applyAlignment="1">
      <alignment horizontal="center" vertical="center"/>
    </xf>
    <xf numFmtId="0" fontId="49" fillId="0" borderId="0" xfId="503" applyFont="1" applyAlignment="1" applyProtection="1">
      <alignment horizontal="center" vertical="center"/>
      <protection locked="0"/>
    </xf>
    <xf numFmtId="0" fontId="92" fillId="0" borderId="0" xfId="503" applyFont="1" applyAlignment="1">
      <alignment horizontal="center" vertical="center"/>
    </xf>
    <xf numFmtId="0" fontId="92" fillId="0" borderId="17" xfId="503" applyFont="1" applyBorder="1" applyAlignment="1">
      <alignment horizontal="center" vertical="center"/>
    </xf>
    <xf numFmtId="0" fontId="91" fillId="0" borderId="9" xfId="503" applyFont="1" applyBorder="1" applyAlignment="1">
      <alignment horizontal="center" vertical="top" wrapText="1"/>
    </xf>
    <xf numFmtId="0" fontId="91" fillId="0" borderId="18" xfId="503" applyFont="1" applyBorder="1" applyAlignment="1">
      <alignment horizontal="center" vertical="top" wrapText="1"/>
    </xf>
    <xf numFmtId="0" fontId="71" fillId="0" borderId="5" xfId="503" applyBorder="1" applyAlignment="1">
      <alignment horizontal="center" vertical="center" wrapText="1"/>
    </xf>
    <xf numFmtId="0" fontId="71" fillId="0" borderId="6" xfId="503" applyBorder="1" applyAlignment="1">
      <alignment horizontal="center" vertical="center" wrapText="1"/>
    </xf>
    <xf numFmtId="0" fontId="71" fillId="0" borderId="7" xfId="503" applyBorder="1" applyAlignment="1">
      <alignment horizontal="center" vertical="center" wrapText="1"/>
    </xf>
    <xf numFmtId="0" fontId="60" fillId="21" borderId="5" xfId="503" applyFont="1" applyFill="1" applyBorder="1" applyAlignment="1" applyProtection="1">
      <alignment horizontal="center" vertical="center" wrapText="1"/>
      <protection locked="0"/>
    </xf>
    <xf numFmtId="0" fontId="60" fillId="21" borderId="7" xfId="503" applyFont="1" applyFill="1" applyBorder="1" applyAlignment="1" applyProtection="1">
      <alignment horizontal="center" vertical="center" wrapText="1"/>
      <protection locked="0"/>
    </xf>
    <xf numFmtId="49" fontId="34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4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99" fillId="0" borderId="5" xfId="503" applyFont="1" applyBorder="1" applyAlignment="1" applyProtection="1">
      <alignment horizontal="center" vertical="center"/>
      <protection locked="0"/>
    </xf>
    <xf numFmtId="0" fontId="99" fillId="0" borderId="7" xfId="503" applyFont="1" applyBorder="1" applyAlignment="1" applyProtection="1">
      <alignment horizontal="center" vertical="center"/>
      <protection locked="0"/>
    </xf>
    <xf numFmtId="169" fontId="40" fillId="21" borderId="21" xfId="503" applyNumberFormat="1" applyFont="1" applyFill="1" applyBorder="1" applyAlignment="1">
      <alignment horizontal="center" vertical="center"/>
    </xf>
    <xf numFmtId="169" fontId="40" fillId="21" borderId="20" xfId="503" applyNumberFormat="1" applyFont="1" applyFill="1" applyBorder="1" applyAlignment="1">
      <alignment horizontal="center" vertical="center"/>
    </xf>
    <xf numFmtId="169" fontId="176" fillId="97" borderId="40" xfId="0" applyNumberFormat="1" applyFont="1" applyFill="1" applyBorder="1" applyAlignment="1">
      <alignment horizontal="left" vertical="center"/>
    </xf>
    <xf numFmtId="43" fontId="179" fillId="97" borderId="2" xfId="3" applyFont="1" applyFill="1" applyBorder="1" applyAlignment="1" applyProtection="1">
      <alignment horizontal="center" vertical="center"/>
    </xf>
    <xf numFmtId="43" fontId="179" fillId="97" borderId="4" xfId="3" applyFont="1" applyFill="1" applyBorder="1" applyAlignment="1" applyProtection="1">
      <alignment horizontal="center" vertical="center"/>
    </xf>
    <xf numFmtId="169" fontId="178" fillId="97" borderId="40" xfId="503" applyNumberFormat="1" applyFont="1" applyFill="1" applyBorder="1" applyAlignment="1">
      <alignment horizontal="left" vertical="center"/>
    </xf>
    <xf numFmtId="43" fontId="103" fillId="0" borderId="2" xfId="3" applyFont="1" applyBorder="1" applyAlignment="1" applyProtection="1">
      <alignment horizontal="center" vertical="center" wrapText="1"/>
      <protection locked="0"/>
    </xf>
    <xf numFmtId="43" fontId="103" fillId="0" borderId="4" xfId="3" applyFont="1" applyBorder="1" applyAlignment="1" applyProtection="1">
      <alignment horizontal="center" vertical="center" wrapText="1"/>
      <protection locked="0"/>
    </xf>
    <xf numFmtId="169" fontId="29" fillId="0" borderId="0" xfId="503" applyNumberFormat="1" applyFont="1" applyAlignment="1" applyProtection="1">
      <alignment horizontal="center" vertical="center" wrapText="1"/>
      <protection locked="0"/>
    </xf>
    <xf numFmtId="169" fontId="30" fillId="0" borderId="0" xfId="503" applyNumberFormat="1" applyFont="1" applyAlignment="1" applyProtection="1">
      <alignment horizontal="center" vertical="center" wrapText="1"/>
      <protection locked="0"/>
    </xf>
    <xf numFmtId="0" fontId="152" fillId="10" borderId="1" xfId="0" applyFont="1" applyFill="1" applyBorder="1" applyAlignment="1" applyProtection="1">
      <alignment horizontal="center" vertical="center" wrapText="1"/>
      <protection locked="0"/>
    </xf>
    <xf numFmtId="0" fontId="152" fillId="10" borderId="1" xfId="0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wrapText="1"/>
      <protection locked="0"/>
    </xf>
    <xf numFmtId="0" fontId="43" fillId="11" borderId="1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wrapText="1"/>
    </xf>
    <xf numFmtId="0" fontId="43" fillId="11" borderId="1" xfId="0" applyFont="1" applyFill="1" applyBorder="1" applyAlignment="1">
      <alignment horizontal="center"/>
    </xf>
    <xf numFmtId="0" fontId="42" fillId="0" borderId="0" xfId="0" applyFont="1" applyAlignment="1" applyProtection="1">
      <alignment horizontal="left"/>
      <protection locked="0"/>
    </xf>
    <xf numFmtId="0" fontId="40" fillId="10" borderId="1" xfId="0" applyFont="1" applyFill="1" applyBorder="1" applyAlignment="1">
      <alignment horizontal="center" vertical="center"/>
    </xf>
    <xf numFmtId="0" fontId="40" fillId="10" borderId="2" xfId="0" applyFont="1" applyFill="1" applyBorder="1" applyAlignment="1">
      <alignment horizontal="center" wrapText="1"/>
    </xf>
    <xf numFmtId="0" fontId="40" fillId="10" borderId="3" xfId="0" applyFont="1" applyFill="1" applyBorder="1" applyAlignment="1">
      <alignment horizontal="center" wrapText="1"/>
    </xf>
    <xf numFmtId="0" fontId="40" fillId="13" borderId="1" xfId="0" applyFont="1" applyFill="1" applyBorder="1" applyAlignment="1">
      <alignment horizontal="center" vertical="center" wrapText="1"/>
    </xf>
    <xf numFmtId="44" fontId="44" fillId="12" borderId="5" xfId="10" applyFont="1" applyFill="1" applyBorder="1" applyAlignment="1" applyProtection="1">
      <alignment horizontal="center"/>
    </xf>
    <xf numFmtId="44" fontId="44" fillId="12" borderId="6" xfId="10" applyFont="1" applyFill="1" applyBorder="1" applyAlignment="1" applyProtection="1">
      <alignment horizontal="center"/>
    </xf>
    <xf numFmtId="44" fontId="44" fillId="12" borderId="7" xfId="10" applyFont="1" applyFill="1" applyBorder="1" applyAlignment="1" applyProtection="1">
      <alignment horizontal="center"/>
    </xf>
    <xf numFmtId="0" fontId="42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42" fillId="0" borderId="0" xfId="0" applyFont="1" applyAlignment="1">
      <alignment horizontal="left"/>
    </xf>
    <xf numFmtId="0" fontId="44" fillId="16" borderId="0" xfId="0" applyFont="1" applyFill="1" applyAlignment="1">
      <alignment horizontal="left"/>
    </xf>
    <xf numFmtId="0" fontId="40" fillId="10" borderId="1" xfId="0" applyFont="1" applyFill="1" applyBorder="1" applyAlignment="1">
      <alignment horizontal="center"/>
    </xf>
    <xf numFmtId="0" fontId="60" fillId="13" borderId="1" xfId="533" applyFont="1" applyFill="1" applyBorder="1" applyAlignment="1" applyProtection="1">
      <alignment horizontal="center" vertical="center" wrapText="1"/>
      <protection locked="0"/>
    </xf>
    <xf numFmtId="171" fontId="47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55" fillId="0" borderId="1" xfId="533" applyFont="1" applyBorder="1" applyAlignment="1" applyProtection="1">
      <alignment horizontal="center" wrapText="1"/>
      <protection locked="0"/>
    </xf>
    <xf numFmtId="49" fontId="69" fillId="0" borderId="1" xfId="533" applyNumberFormat="1" applyFont="1" applyBorder="1" applyAlignment="1" applyProtection="1">
      <alignment horizontal="center" vertical="center"/>
      <protection locked="0"/>
    </xf>
    <xf numFmtId="169" fontId="29" fillId="0" borderId="0" xfId="503" applyNumberFormat="1" applyFont="1" applyAlignment="1" applyProtection="1">
      <alignment horizontal="center" vertical="center"/>
      <protection locked="0"/>
    </xf>
    <xf numFmtId="171" fontId="47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47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47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0" fillId="13" borderId="2" xfId="533" applyFont="1" applyFill="1" applyBorder="1" applyAlignment="1" applyProtection="1">
      <alignment horizontal="center" vertical="center" wrapText="1"/>
      <protection locked="0"/>
    </xf>
    <xf numFmtId="0" fontId="60" fillId="13" borderId="3" xfId="533" applyFont="1" applyFill="1" applyBorder="1" applyAlignment="1" applyProtection="1">
      <alignment horizontal="center" vertical="center" wrapText="1"/>
      <protection locked="0"/>
    </xf>
    <xf numFmtId="0" fontId="60" fillId="13" borderId="4" xfId="533" applyFont="1" applyFill="1" applyBorder="1" applyAlignment="1" applyProtection="1">
      <alignment horizontal="center" vertical="center" wrapText="1"/>
      <protection locked="0"/>
    </xf>
    <xf numFmtId="0" fontId="65" fillId="0" borderId="0" xfId="533" applyFont="1" applyBorder="1" applyAlignment="1" applyProtection="1">
      <alignment horizontal="right"/>
      <protection locked="0"/>
    </xf>
    <xf numFmtId="0" fontId="65" fillId="0" borderId="14" xfId="533" applyFont="1" applyBorder="1" applyAlignment="1" applyProtection="1">
      <alignment horizontal="left"/>
    </xf>
    <xf numFmtId="0" fontId="64" fillId="0" borderId="0" xfId="533" applyFont="1" applyBorder="1" applyAlignment="1" applyProtection="1">
      <alignment horizontal="center" wrapText="1"/>
      <protection locked="0"/>
    </xf>
    <xf numFmtId="0" fontId="60" fillId="13" borderId="12" xfId="533" applyFont="1" applyFill="1" applyBorder="1" applyAlignment="1" applyProtection="1">
      <alignment horizontal="center" vertical="center" wrapText="1"/>
      <protection locked="0"/>
    </xf>
    <xf numFmtId="0" fontId="60" fillId="13" borderId="13" xfId="533" applyFont="1" applyFill="1" applyBorder="1" applyAlignment="1" applyProtection="1">
      <alignment horizontal="center" vertical="center" wrapText="1"/>
      <protection locked="0"/>
    </xf>
    <xf numFmtId="0" fontId="60" fillId="13" borderId="1" xfId="533" applyFont="1" applyFill="1" applyBorder="1" applyAlignment="1" applyProtection="1">
      <alignment horizontal="center" vertical="top" wrapText="1"/>
      <protection locked="0"/>
    </xf>
    <xf numFmtId="0" fontId="29" fillId="0" borderId="2" xfId="533" applyFont="1" applyBorder="1" applyAlignment="1" applyProtection="1">
      <alignment horizontal="center" vertical="top" wrapText="1"/>
      <protection locked="0"/>
    </xf>
    <xf numFmtId="0" fontId="29" fillId="0" borderId="3" xfId="533" applyFont="1" applyBorder="1" applyAlignment="1" applyProtection="1">
      <alignment horizontal="center" vertical="top" wrapText="1"/>
      <protection locked="0"/>
    </xf>
    <xf numFmtId="0" fontId="29" fillId="0" borderId="4" xfId="533" applyFont="1" applyBorder="1" applyAlignment="1" applyProtection="1">
      <alignment horizontal="center" vertical="top" wrapText="1"/>
      <protection locked="0"/>
    </xf>
    <xf numFmtId="2" fontId="190" fillId="20" borderId="49" xfId="2158" applyNumberFormat="1" applyFont="1" applyFill="1" applyBorder="1" applyAlignment="1" applyProtection="1">
      <alignment horizontal="center" vertical="center"/>
    </xf>
    <xf numFmtId="0" fontId="188" fillId="0" borderId="52" xfId="2157" applyFont="1" applyBorder="1" applyAlignment="1">
      <alignment horizontal="center" vertical="center"/>
    </xf>
    <xf numFmtId="0" fontId="189" fillId="20" borderId="49" xfId="2157" applyFont="1" applyFill="1" applyBorder="1" applyAlignment="1">
      <alignment horizontal="center" vertical="center"/>
    </xf>
    <xf numFmtId="0" fontId="188" fillId="0" borderId="53" xfId="2157" applyFont="1" applyBorder="1" applyAlignment="1">
      <alignment horizontal="center" vertical="center"/>
    </xf>
    <xf numFmtId="0" fontId="189" fillId="20" borderId="40" xfId="2157" applyFont="1" applyFill="1" applyBorder="1" applyAlignment="1">
      <alignment horizontal="center" vertical="center"/>
    </xf>
    <xf numFmtId="49" fontId="189" fillId="20" borderId="54" xfId="2157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wrapText="1"/>
      <protection locked="0"/>
    </xf>
    <xf numFmtId="0" fontId="95" fillId="13" borderId="1" xfId="0" applyFont="1" applyFill="1" applyBorder="1" applyAlignment="1" applyProtection="1">
      <alignment horizontal="right"/>
      <protection locked="0"/>
    </xf>
    <xf numFmtId="0" fontId="95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97" fillId="0" borderId="0" xfId="0" applyFont="1" applyAlignment="1" applyProtection="1">
      <alignment horizontal="center" wrapText="1"/>
      <protection locked="0"/>
    </xf>
    <xf numFmtId="0" fontId="94" fillId="13" borderId="15" xfId="0" applyFont="1" applyFill="1" applyBorder="1" applyAlignment="1" applyProtection="1">
      <alignment horizontal="center" wrapText="1"/>
      <protection locked="0"/>
    </xf>
    <xf numFmtId="0" fontId="144" fillId="13" borderId="0" xfId="0" applyFont="1" applyFill="1" applyAlignment="1" applyProtection="1">
      <alignment horizontal="center" wrapText="1"/>
      <protection locked="0"/>
    </xf>
    <xf numFmtId="0" fontId="145" fillId="13" borderId="16" xfId="0" applyFont="1" applyFill="1" applyBorder="1" applyAlignment="1" applyProtection="1">
      <alignment horizontal="center" wrapText="1"/>
      <protection locked="0"/>
    </xf>
    <xf numFmtId="0" fontId="145" fillId="13" borderId="0" xfId="0" applyFont="1" applyFill="1" applyAlignment="1" applyProtection="1">
      <alignment horizontal="center" wrapText="1"/>
      <protection locked="0"/>
    </xf>
    <xf numFmtId="0" fontId="95" fillId="13" borderId="1" xfId="0" applyFont="1" applyFill="1" applyBorder="1" applyAlignment="1">
      <alignment horizontal="right"/>
    </xf>
    <xf numFmtId="0" fontId="94" fillId="13" borderId="0" xfId="0" applyFont="1" applyFill="1" applyAlignment="1" applyProtection="1">
      <alignment horizontal="center" wrapText="1"/>
      <protection locked="0"/>
    </xf>
    <xf numFmtId="0" fontId="95" fillId="13" borderId="16" xfId="0" applyFont="1" applyFill="1" applyBorder="1" applyAlignment="1" applyProtection="1">
      <alignment horizontal="center" wrapText="1"/>
      <protection locked="0"/>
    </xf>
    <xf numFmtId="0" fontId="95" fillId="13" borderId="0" xfId="0" applyFont="1" applyFill="1" applyAlignment="1" applyProtection="1">
      <alignment horizontal="center" wrapText="1"/>
      <protection locked="0"/>
    </xf>
    <xf numFmtId="169" fontId="49" fillId="0" borderId="0" xfId="503" applyNumberFormat="1" applyFont="1" applyAlignment="1" applyProtection="1">
      <alignment horizontal="center" vertical="center" wrapText="1"/>
      <protection locked="0"/>
    </xf>
    <xf numFmtId="49" fontId="52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0" fillId="30" borderId="1" xfId="478" applyNumberFormat="1" applyFont="1" applyFill="1" applyBorder="1" applyAlignment="1" applyProtection="1">
      <alignment horizontal="center" vertical="center" wrapText="1"/>
      <protection locked="0"/>
    </xf>
    <xf numFmtId="49" fontId="33" fillId="29" borderId="1" xfId="478" applyNumberFormat="1" applyFont="1" applyFill="1" applyBorder="1" applyAlignment="1">
      <alignment horizontal="center" vertical="center" wrapText="1"/>
    </xf>
    <xf numFmtId="0" fontId="88" fillId="0" borderId="0" xfId="465" applyFont="1" applyAlignment="1" applyProtection="1">
      <alignment horizontal="center" wrapText="1"/>
      <protection locked="0"/>
    </xf>
    <xf numFmtId="49" fontId="147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1" fillId="29" borderId="1" xfId="3" applyNumberFormat="1" applyFont="1" applyFill="1" applyBorder="1" applyAlignment="1" applyProtection="1">
      <alignment horizontal="center" vertical="center" wrapText="1"/>
    </xf>
    <xf numFmtId="0" fontId="40" fillId="32" borderId="40" xfId="507" applyFont="1" applyFill="1" applyBorder="1" applyAlignment="1">
      <alignment horizontal="left" wrapText="1"/>
    </xf>
    <xf numFmtId="169" fontId="29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29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40" fillId="32" borderId="40" xfId="507" applyFont="1" applyFill="1" applyBorder="1" applyAlignment="1" applyProtection="1">
      <alignment horizontal="center" wrapText="1"/>
      <protection locked="0"/>
    </xf>
    <xf numFmtId="0" fontId="40" fillId="32" borderId="40" xfId="507" applyFont="1" applyFill="1" applyBorder="1" applyAlignment="1" applyProtection="1">
      <alignment horizontal="left" wrapText="1"/>
      <protection locked="0"/>
    </xf>
    <xf numFmtId="0" fontId="90" fillId="0" borderId="0" xfId="507" applyFont="1" applyAlignment="1" applyProtection="1">
      <alignment horizontal="center" vertical="center" wrapText="1"/>
      <protection locked="0"/>
    </xf>
    <xf numFmtId="0" fontId="40" fillId="32" borderId="40" xfId="507" applyFont="1" applyFill="1" applyBorder="1" applyAlignment="1">
      <alignment horizontal="left" vertical="center" wrapText="1"/>
    </xf>
    <xf numFmtId="169" fontId="49" fillId="0" borderId="0" xfId="503" applyNumberFormat="1" applyFont="1" applyAlignment="1" applyProtection="1">
      <alignment horizontal="center" vertical="center"/>
      <protection locked="0"/>
    </xf>
    <xf numFmtId="0" fontId="52" fillId="21" borderId="2" xfId="503" applyFont="1" applyFill="1" applyBorder="1" applyAlignment="1" applyProtection="1">
      <alignment horizontal="center" vertical="center"/>
      <protection locked="0"/>
    </xf>
    <xf numFmtId="0" fontId="52" fillId="21" borderId="3" xfId="503" applyFont="1" applyFill="1" applyBorder="1" applyAlignment="1" applyProtection="1">
      <alignment horizontal="center" vertical="center"/>
      <protection locked="0"/>
    </xf>
    <xf numFmtId="0" fontId="60" fillId="21" borderId="3" xfId="503" applyFont="1" applyFill="1" applyBorder="1" applyAlignment="1" applyProtection="1">
      <alignment horizontal="center" vertical="center"/>
      <protection locked="0"/>
    </xf>
    <xf numFmtId="0" fontId="37" fillId="0" borderId="0" xfId="507" applyFont="1" applyAlignment="1" applyProtection="1">
      <alignment horizontal="center" wrapText="1"/>
      <protection locked="0"/>
    </xf>
    <xf numFmtId="0" fontId="40" fillId="32" borderId="40" xfId="507" applyFont="1" applyFill="1" applyBorder="1" applyAlignment="1" applyProtection="1">
      <alignment horizontal="left" vertical="center" wrapText="1"/>
      <protection locked="0"/>
    </xf>
    <xf numFmtId="0" fontId="52" fillId="13" borderId="1" xfId="533" applyFont="1" applyFill="1" applyBorder="1" applyAlignment="1" applyProtection="1">
      <alignment horizontal="center" vertical="center" wrapText="1"/>
      <protection locked="0"/>
    </xf>
    <xf numFmtId="171" fontId="47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53" fillId="13" borderId="1" xfId="533" applyFont="1" applyFill="1" applyBorder="1" applyAlignment="1" applyProtection="1">
      <alignment horizontal="center" vertical="center" wrapText="1"/>
      <protection locked="0"/>
    </xf>
    <xf numFmtId="0" fontId="54" fillId="0" borderId="2" xfId="533" applyFont="1" applyBorder="1" applyAlignment="1" applyProtection="1">
      <alignment horizontal="center" wrapText="1"/>
      <protection locked="0"/>
    </xf>
    <xf numFmtId="0" fontId="54" fillId="0" borderId="3" xfId="533" applyFont="1" applyBorder="1" applyAlignment="1" applyProtection="1">
      <alignment horizontal="center" wrapText="1"/>
      <protection locked="0"/>
    </xf>
    <xf numFmtId="0" fontId="54" fillId="0" borderId="4" xfId="533" applyFont="1" applyBorder="1" applyAlignment="1" applyProtection="1">
      <alignment horizontal="center" wrapText="1"/>
      <protection locked="0"/>
    </xf>
    <xf numFmtId="49" fontId="59" fillId="0" borderId="1" xfId="533" applyNumberFormat="1" applyFont="1" applyBorder="1" applyAlignment="1" applyProtection="1">
      <alignment horizontal="center" vertical="center"/>
      <protection locked="0"/>
    </xf>
    <xf numFmtId="0" fontId="53" fillId="21" borderId="8" xfId="533" applyFont="1" applyFill="1" applyBorder="1" applyAlignment="1" applyProtection="1">
      <alignment horizontal="center" vertical="center" wrapText="1"/>
      <protection locked="0"/>
    </xf>
    <xf numFmtId="0" fontId="53" fillId="21" borderId="9" xfId="533" applyFont="1" applyFill="1" applyBorder="1" applyAlignment="1" applyProtection="1">
      <alignment horizontal="center" vertical="center" wrapText="1"/>
      <protection locked="0"/>
    </xf>
    <xf numFmtId="0" fontId="49" fillId="23" borderId="1" xfId="533" applyFont="1" applyFill="1" applyBorder="1" applyAlignment="1" applyProtection="1">
      <alignment horizontal="right" vertical="center"/>
    </xf>
    <xf numFmtId="0" fontId="35" fillId="27" borderId="10" xfId="533" applyFont="1" applyFill="1" applyBorder="1" applyAlignment="1" applyProtection="1">
      <alignment horizontal="right" vertical="center"/>
    </xf>
    <xf numFmtId="0" fontId="49" fillId="22" borderId="1" xfId="533" applyFont="1" applyFill="1" applyBorder="1" applyAlignment="1" applyProtection="1">
      <alignment horizontal="center" vertical="center" wrapText="1"/>
    </xf>
    <xf numFmtId="0" fontId="49" fillId="23" borderId="1" xfId="533" applyFont="1" applyFill="1" applyBorder="1" applyAlignment="1" applyProtection="1">
      <alignment horizontal="center" vertical="center" wrapText="1"/>
    </xf>
    <xf numFmtId="0" fontId="49" fillId="24" borderId="1" xfId="533" applyFont="1" applyFill="1" applyBorder="1" applyAlignment="1" applyProtection="1">
      <alignment horizontal="center" vertical="center" textRotation="90"/>
    </xf>
    <xf numFmtId="0" fontId="58" fillId="25" borderId="1" xfId="533" applyFont="1" applyFill="1" applyBorder="1" applyAlignment="1" applyProtection="1">
      <alignment horizontal="center" vertical="center" textRotation="90" wrapText="1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 wrapText="1"/>
      <protection locked="0"/>
    </xf>
    <xf numFmtId="169" fontId="185" fillId="0" borderId="0" xfId="503" applyNumberFormat="1" applyFont="1" applyAlignment="1" applyProtection="1">
      <alignment horizontal="center" vertical="center" wrapText="1"/>
      <protection locked="0"/>
    </xf>
    <xf numFmtId="0" fontId="184" fillId="13" borderId="15" xfId="0" applyFont="1" applyFill="1" applyBorder="1" applyAlignment="1" applyProtection="1">
      <alignment horizontal="center" wrapText="1"/>
      <protection locked="0"/>
    </xf>
    <xf numFmtId="0" fontId="184" fillId="13" borderId="0" xfId="0" applyFont="1" applyFill="1" applyAlignment="1" applyProtection="1">
      <alignment horizontal="center" wrapText="1"/>
      <protection locked="0"/>
    </xf>
    <xf numFmtId="0" fontId="47" fillId="13" borderId="2" xfId="0" applyFont="1" applyFill="1" applyBorder="1" applyAlignment="1">
      <alignment horizontal="right" wrapText="1"/>
    </xf>
    <xf numFmtId="0" fontId="47" fillId="13" borderId="3" xfId="0" applyFont="1" applyFill="1" applyBorder="1" applyAlignment="1">
      <alignment horizontal="right" wrapText="1"/>
    </xf>
    <xf numFmtId="0" fontId="47" fillId="13" borderId="20" xfId="0" applyFont="1" applyFill="1" applyBorder="1" applyAlignment="1">
      <alignment horizontal="right" wrapText="1"/>
    </xf>
    <xf numFmtId="0" fontId="186" fillId="2" borderId="2" xfId="0" applyFont="1" applyFill="1" applyBorder="1" applyAlignment="1" applyProtection="1">
      <alignment horizontal="center" vertical="center" wrapText="1"/>
      <protection locked="0"/>
    </xf>
    <xf numFmtId="0" fontId="186" fillId="2" borderId="3" xfId="0" applyFont="1" applyFill="1" applyBorder="1" applyAlignment="1" applyProtection="1">
      <alignment horizontal="center" vertical="center" wrapText="1"/>
      <protection locked="0"/>
    </xf>
    <xf numFmtId="0" fontId="186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wrapText="1"/>
    </xf>
    <xf numFmtId="0" fontId="37" fillId="9" borderId="3" xfId="0" applyFont="1" applyFill="1" applyBorder="1" applyAlignment="1">
      <alignment horizontal="center" wrapText="1"/>
    </xf>
    <xf numFmtId="0" fontId="37" fillId="9" borderId="4" xfId="0" applyFont="1" applyFill="1" applyBorder="1" applyAlignment="1">
      <alignment horizontal="center" wrapText="1"/>
    </xf>
    <xf numFmtId="0" fontId="37" fillId="0" borderId="2" xfId="0" applyFont="1" applyBorder="1" applyAlignment="1">
      <alignment horizontal="left" wrapText="1"/>
    </xf>
    <xf numFmtId="0" fontId="37" fillId="0" borderId="3" xfId="0" applyFont="1" applyBorder="1" applyAlignment="1">
      <alignment horizontal="left" wrapText="1"/>
    </xf>
    <xf numFmtId="0" fontId="37" fillId="0" borderId="4" xfId="0" applyFont="1" applyBorder="1" applyAlignment="1">
      <alignment horizontal="left" wrapText="1"/>
    </xf>
    <xf numFmtId="0" fontId="35" fillId="7" borderId="21" xfId="0" applyFont="1" applyFill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0" fontId="35" fillId="7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5" fillId="7" borderId="1" xfId="0" applyFont="1" applyFill="1" applyBorder="1" applyAlignment="1">
      <alignment horizontal="center" vertical="center" wrapText="1"/>
    </xf>
    <xf numFmtId="0" fontId="53" fillId="4" borderId="5" xfId="0" applyFont="1" applyFill="1" applyBorder="1" applyAlignment="1">
      <alignment horizontal="center" vertical="center" wrapText="1"/>
    </xf>
    <xf numFmtId="0" fontId="53" fillId="4" borderId="6" xfId="0" applyFont="1" applyFill="1" applyBorder="1" applyAlignment="1">
      <alignment horizontal="center" vertical="center"/>
    </xf>
    <xf numFmtId="0" fontId="53" fillId="4" borderId="19" xfId="0" applyFont="1" applyFill="1" applyBorder="1" applyAlignment="1">
      <alignment horizontal="center" vertical="center" wrapText="1"/>
    </xf>
    <xf numFmtId="0" fontId="53" fillId="4" borderId="0" xfId="0" applyFont="1" applyFill="1" applyAlignment="1">
      <alignment horizontal="center" vertical="center" wrapText="1"/>
    </xf>
    <xf numFmtId="0" fontId="53" fillId="4" borderId="20" xfId="0" applyFont="1" applyFill="1" applyBorder="1" applyAlignment="1">
      <alignment horizontal="center" vertical="center" wrapText="1"/>
    </xf>
    <xf numFmtId="0" fontId="53" fillId="4" borderId="17" xfId="0" applyFont="1" applyFill="1" applyBorder="1" applyAlignment="1">
      <alignment horizontal="center" vertical="center" wrapText="1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168910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159</xdr:row>
      <xdr:rowOff>57150</xdr:rowOff>
    </xdr:from>
    <xdr:to>
      <xdr:col>0</xdr:col>
      <xdr:colOff>1106170</xdr:colOff>
      <xdr:row>164</xdr:row>
      <xdr:rowOff>73660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168910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168910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159</xdr:row>
      <xdr:rowOff>57150</xdr:rowOff>
    </xdr:from>
    <xdr:to>
      <xdr:col>0</xdr:col>
      <xdr:colOff>1106170</xdr:colOff>
      <xdr:row>164</xdr:row>
      <xdr:rowOff>73660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1</xdr:row>
      <xdr:rowOff>314325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1</xdr:row>
      <xdr:rowOff>314325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&#227;o%20Pessoas/UPA%20IMBIRIBEIRA%20-%20S3/FOLHA%20DE%20PAGAMENTO/2022/1%20-%20JANEIRO%202022/15%20-%20PRESTA&#199;&#195;O%20DE%20CONTAS%20-%2001%202022/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233"/>
  <sheetViews>
    <sheetView tabSelected="1" topLeftCell="A210" zoomScale="90" zoomScaleNormal="90" workbookViewId="0">
      <selection activeCell="A160" sqref="A160:E233"/>
    </sheetView>
  </sheetViews>
  <sheetFormatPr defaultColWidth="9.140625" defaultRowHeight="15"/>
  <cols>
    <col min="1" max="1" width="19.140625" style="1" customWidth="1"/>
    <col min="2" max="2" width="37.5703125" style="1" customWidth="1"/>
    <col min="3" max="3" width="62.28515625" style="1" customWidth="1"/>
    <col min="4" max="4" width="23.5703125" style="1" customWidth="1"/>
    <col min="5" max="5" width="15.140625" style="1" customWidth="1"/>
    <col min="6" max="6" width="13.42578125" style="1" customWidth="1"/>
    <col min="7" max="16384" width="9.140625" style="1"/>
  </cols>
  <sheetData>
    <row r="1" spans="1:10" ht="15.75">
      <c r="A1" s="926"/>
      <c r="B1" s="749" t="s">
        <v>0</v>
      </c>
      <c r="C1" s="750"/>
      <c r="D1" s="751" t="s">
        <v>406</v>
      </c>
      <c r="E1" s="752"/>
      <c r="F1" s="119"/>
      <c r="G1" s="119"/>
      <c r="H1" s="119"/>
    </row>
    <row r="2" spans="1:10" ht="15.75" customHeight="1">
      <c r="A2" s="927"/>
      <c r="B2" s="753" t="s">
        <v>1</v>
      </c>
      <c r="C2" s="754"/>
      <c r="D2" s="929" t="s">
        <v>2</v>
      </c>
      <c r="E2" s="929" t="s">
        <v>3</v>
      </c>
      <c r="F2" s="119"/>
      <c r="G2" s="120"/>
      <c r="H2" s="120"/>
    </row>
    <row r="3" spans="1:10" ht="15" customHeight="1">
      <c r="A3" s="927"/>
      <c r="B3" s="755" t="s">
        <v>4</v>
      </c>
      <c r="C3" s="756"/>
      <c r="D3" s="930"/>
      <c r="E3" s="930"/>
      <c r="F3" s="119"/>
      <c r="G3" s="120"/>
      <c r="H3" s="120"/>
    </row>
    <row r="4" spans="1:10" ht="15" customHeight="1">
      <c r="A4" s="927"/>
      <c r="B4"/>
      <c r="C4"/>
      <c r="D4" s="931" t="s">
        <v>847</v>
      </c>
      <c r="E4" s="933">
        <v>2</v>
      </c>
      <c r="F4" s="119"/>
      <c r="G4" s="921"/>
      <c r="H4" s="921"/>
    </row>
    <row r="5" spans="1:10" ht="15.75" customHeight="1">
      <c r="A5" s="928"/>
      <c r="B5" s="757" t="s">
        <v>5</v>
      </c>
      <c r="C5" s="758"/>
      <c r="D5" s="932"/>
      <c r="E5" s="934"/>
      <c r="F5" s="119"/>
      <c r="G5" s="921"/>
      <c r="H5" s="921"/>
    </row>
    <row r="6" spans="1:10" ht="18.75">
      <c r="A6" s="759" t="s">
        <v>6</v>
      </c>
      <c r="B6" s="760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761" t="s">
        <v>513</v>
      </c>
      <c r="B7" s="762"/>
      <c r="C7" s="769" t="s">
        <v>512</v>
      </c>
      <c r="D7" s="770"/>
      <c r="E7" s="124"/>
      <c r="F7" s="119"/>
      <c r="G7" s="123"/>
      <c r="H7" s="123"/>
    </row>
    <row r="8" spans="1:10" ht="15.75">
      <c r="A8" s="763" t="s">
        <v>10</v>
      </c>
      <c r="B8" s="764"/>
      <c r="C8" s="765"/>
      <c r="D8" s="935" t="s">
        <v>11</v>
      </c>
      <c r="E8" s="936"/>
      <c r="F8" s="123"/>
      <c r="G8" s="123"/>
      <c r="H8" s="123"/>
    </row>
    <row r="9" spans="1:10" ht="15.75">
      <c r="A9" s="766" t="s">
        <v>12</v>
      </c>
      <c r="B9" s="767"/>
      <c r="C9" s="768"/>
      <c r="D9" s="904"/>
      <c r="E9" s="905"/>
      <c r="F9" s="123"/>
      <c r="G9" s="123"/>
      <c r="H9" s="123"/>
    </row>
    <row r="10" spans="1:10" ht="18.75">
      <c r="A10" s="771" t="s">
        <v>13</v>
      </c>
      <c r="B10" s="771"/>
      <c r="C10" s="772"/>
      <c r="D10" s="773">
        <v>354926.77</v>
      </c>
      <c r="E10" s="774"/>
      <c r="F10" s="123"/>
      <c r="G10" s="123"/>
      <c r="H10" s="125"/>
      <c r="J10" s="1" t="s">
        <v>405</v>
      </c>
    </row>
    <row r="11" spans="1:10" ht="18.75">
      <c r="A11" s="775" t="s">
        <v>14</v>
      </c>
      <c r="B11" s="775"/>
      <c r="C11" s="776"/>
      <c r="D11" s="777"/>
      <c r="E11" s="778"/>
      <c r="F11" s="123"/>
      <c r="G11" s="123"/>
      <c r="H11" s="125"/>
    </row>
    <row r="12" spans="1:10" ht="18.75">
      <c r="A12" s="775" t="s">
        <v>15</v>
      </c>
      <c r="B12" s="775"/>
      <c r="C12" s="776"/>
      <c r="D12" s="779">
        <v>0</v>
      </c>
      <c r="E12" s="780"/>
      <c r="F12" s="123"/>
      <c r="G12" s="123"/>
      <c r="H12" s="125"/>
    </row>
    <row r="13" spans="1:10" ht="18.75">
      <c r="A13" s="771" t="s">
        <v>16</v>
      </c>
      <c r="B13" s="771"/>
      <c r="C13" s="772"/>
      <c r="D13" s="781">
        <v>0</v>
      </c>
      <c r="E13" s="782"/>
      <c r="F13" s="123"/>
      <c r="G13" s="123"/>
      <c r="H13" s="125"/>
    </row>
    <row r="14" spans="1:10" ht="18.75">
      <c r="A14" s="783" t="s">
        <v>17</v>
      </c>
      <c r="B14" s="783"/>
      <c r="C14" s="784"/>
      <c r="D14" s="785">
        <v>0</v>
      </c>
      <c r="E14" s="786"/>
      <c r="F14" s="123"/>
      <c r="G14" s="123"/>
      <c r="H14" s="125"/>
    </row>
    <row r="15" spans="1:10" ht="18.75">
      <c r="A15" s="787" t="s">
        <v>18</v>
      </c>
      <c r="B15" s="787"/>
      <c r="C15" s="788"/>
      <c r="D15" s="789">
        <f>SUM(D10:E13)-D14</f>
        <v>354926.77</v>
      </c>
      <c r="E15" s="790"/>
      <c r="F15" s="126"/>
      <c r="G15" s="123"/>
      <c r="H15" s="125"/>
    </row>
    <row r="16" spans="1:10" ht="18.75">
      <c r="A16" s="771" t="s">
        <v>19</v>
      </c>
      <c r="B16" s="771"/>
      <c r="C16" s="772"/>
      <c r="D16" s="791">
        <f>'APLICAÇÃO FINANCEIRA'!E24</f>
        <v>136.14000000000001</v>
      </c>
      <c r="E16" s="792"/>
      <c r="F16" s="126"/>
      <c r="G16" s="123"/>
      <c r="H16" s="125"/>
    </row>
    <row r="17" spans="1:8" ht="18.75">
      <c r="A17" s="771" t="s">
        <v>20</v>
      </c>
      <c r="B17" s="771"/>
      <c r="C17" s="772"/>
      <c r="D17" s="781">
        <v>0</v>
      </c>
      <c r="E17" s="782"/>
      <c r="F17" s="123"/>
      <c r="G17" s="123"/>
      <c r="H17" s="125"/>
    </row>
    <row r="18" spans="1:8" ht="18.75">
      <c r="A18" s="771" t="s">
        <v>21</v>
      </c>
      <c r="B18" s="771"/>
      <c r="C18" s="772"/>
      <c r="D18" s="781">
        <v>0</v>
      </c>
      <c r="E18" s="782"/>
      <c r="F18" s="123"/>
      <c r="G18" s="123"/>
      <c r="H18" s="125"/>
    </row>
    <row r="19" spans="1:8" ht="18.75">
      <c r="A19" s="793" t="s">
        <v>22</v>
      </c>
      <c r="B19" s="793"/>
      <c r="C19" s="794"/>
      <c r="D19" s="795">
        <f>SUM(D16:E18)</f>
        <v>136.14000000000001</v>
      </c>
      <c r="E19" s="796"/>
      <c r="F19" s="126"/>
      <c r="G19" s="123"/>
      <c r="H19" s="125"/>
    </row>
    <row r="20" spans="1:8" ht="18.75">
      <c r="A20" s="767" t="s">
        <v>23</v>
      </c>
      <c r="B20" s="767"/>
      <c r="C20" s="768"/>
      <c r="D20" s="797">
        <f>D15+D19</f>
        <v>355062.91000000003</v>
      </c>
      <c r="E20" s="798"/>
      <c r="F20" s="126"/>
      <c r="G20" s="123"/>
      <c r="H20" s="125"/>
    </row>
    <row r="21" spans="1:8" ht="18.75">
      <c r="A21" s="799"/>
      <c r="B21" s="771"/>
      <c r="C21" s="771"/>
      <c r="D21" s="127"/>
      <c r="E21" s="128"/>
      <c r="F21" s="123"/>
      <c r="G21" s="123"/>
      <c r="H21" s="125"/>
    </row>
    <row r="22" spans="1:8" ht="18.75">
      <c r="A22" s="766" t="s">
        <v>24</v>
      </c>
      <c r="B22" s="767"/>
      <c r="C22" s="768"/>
      <c r="D22" s="800" t="s">
        <v>11</v>
      </c>
      <c r="E22" s="801"/>
      <c r="F22" s="123"/>
      <c r="G22" s="123"/>
      <c r="H22" s="125"/>
    </row>
    <row r="23" spans="1:8" ht="18.75">
      <c r="A23" s="802" t="s">
        <v>25</v>
      </c>
      <c r="B23" s="803"/>
      <c r="C23" s="804"/>
      <c r="D23" s="805">
        <f>D24+SUM(D30:E33)</f>
        <v>265774.8821194598</v>
      </c>
      <c r="E23" s="806"/>
      <c r="F23" s="126"/>
      <c r="G23" s="123"/>
      <c r="H23" s="125"/>
    </row>
    <row r="24" spans="1:8" ht="18.75">
      <c r="A24" s="807" t="s">
        <v>26</v>
      </c>
      <c r="B24" s="808"/>
      <c r="C24" s="809"/>
      <c r="D24" s="810">
        <f>D25+D28+D29</f>
        <v>178909.48</v>
      </c>
      <c r="E24" s="811"/>
      <c r="F24" s="126"/>
      <c r="G24" s="123"/>
      <c r="H24" s="125"/>
    </row>
    <row r="25" spans="1:8" ht="18.75">
      <c r="A25" s="812" t="s">
        <v>27</v>
      </c>
      <c r="B25" s="813"/>
      <c r="C25" s="814"/>
      <c r="D25" s="815">
        <f>D26+D27</f>
        <v>0</v>
      </c>
      <c r="E25" s="816"/>
      <c r="F25" s="126"/>
      <c r="G25" s="123"/>
      <c r="H25" s="125"/>
    </row>
    <row r="26" spans="1:8" ht="18.75">
      <c r="A26" s="799" t="s">
        <v>28</v>
      </c>
      <c r="B26" s="771"/>
      <c r="C26" s="772"/>
      <c r="D26" s="781">
        <v>0</v>
      </c>
      <c r="E26" s="782"/>
      <c r="F26" s="126"/>
      <c r="G26" s="123"/>
      <c r="H26" s="125"/>
    </row>
    <row r="27" spans="1:8" ht="18.75">
      <c r="A27" s="799" t="s">
        <v>29</v>
      </c>
      <c r="B27" s="771"/>
      <c r="C27" s="772"/>
      <c r="D27" s="781">
        <v>0</v>
      </c>
      <c r="E27" s="782"/>
      <c r="F27" s="123"/>
      <c r="G27" s="123"/>
      <c r="H27" s="125"/>
    </row>
    <row r="28" spans="1:8" ht="18.75">
      <c r="A28" s="799" t="s">
        <v>30</v>
      </c>
      <c r="B28" s="771"/>
      <c r="C28" s="772"/>
      <c r="D28" s="781">
        <v>0</v>
      </c>
      <c r="E28" s="782"/>
      <c r="F28" s="123"/>
      <c r="G28" s="123"/>
      <c r="H28" s="125"/>
    </row>
    <row r="29" spans="1:8" ht="18.75">
      <c r="A29" s="799" t="s">
        <v>31</v>
      </c>
      <c r="B29" s="771"/>
      <c r="C29" s="772"/>
      <c r="D29" s="779">
        <f>'CÁLCULO FOLHA DE PAGAMENTO'!B33</f>
        <v>178909.48</v>
      </c>
      <c r="E29" s="780"/>
      <c r="F29" s="123"/>
      <c r="G29" s="123"/>
      <c r="H29" s="125"/>
    </row>
    <row r="30" spans="1:8" ht="18.75">
      <c r="A30" s="799" t="s">
        <v>32</v>
      </c>
      <c r="B30" s="771"/>
      <c r="C30" s="772"/>
      <c r="D30" s="791">
        <f>'CÁLCULO FOLHA DE PAGAMENTO'!G69</f>
        <v>14351.676400000002</v>
      </c>
      <c r="E30" s="792"/>
      <c r="F30" s="126"/>
      <c r="G30" s="123"/>
      <c r="H30" s="125"/>
    </row>
    <row r="31" spans="1:8" ht="18.75">
      <c r="A31" s="799" t="s">
        <v>33</v>
      </c>
      <c r="B31" s="771"/>
      <c r="C31" s="772"/>
      <c r="D31" s="791">
        <f>'CÁLCULO FOLHA DE PAGAMENTO'!G70</f>
        <v>0</v>
      </c>
      <c r="E31" s="792"/>
      <c r="F31" s="126"/>
      <c r="G31" s="123"/>
      <c r="H31" s="125"/>
    </row>
    <row r="32" spans="1:8" ht="18.75">
      <c r="A32" s="799" t="s">
        <v>34</v>
      </c>
      <c r="B32" s="771"/>
      <c r="C32" s="772"/>
      <c r="D32" s="791">
        <f>'CÁLCULO FOLHA DE PAGAMENTO'!G73</f>
        <v>21877.510000000002</v>
      </c>
      <c r="E32" s="792"/>
      <c r="F32" s="126"/>
      <c r="G32" s="123"/>
      <c r="H32" s="125"/>
    </row>
    <row r="33" spans="1:8" ht="18.75">
      <c r="A33" s="799" t="s">
        <v>35</v>
      </c>
      <c r="B33" s="771"/>
      <c r="C33" s="772"/>
      <c r="D33" s="791">
        <f>IF(E6="NÃO",(IF($E$4&gt;1,(8.333+11.111+1.56+0.194+4+2+$D$156)*$D$24/100,(8.333+11.111+1.56+0.194+4+9.08)*$D$24/100)),IF(E6="SIM",(IF($E$4&gt;1,(8.333+11.111+1.56+4+2+$D$156)*$D$24/100,(8.333+11.111+1.56+4+9.08)*$D$24/100))))</f>
        <v>50636.215719459746</v>
      </c>
      <c r="E33" s="792"/>
      <c r="F33" s="126"/>
      <c r="G33" s="123"/>
      <c r="H33" s="125"/>
    </row>
    <row r="34" spans="1:8" ht="18.75">
      <c r="A34" s="802" t="s">
        <v>36</v>
      </c>
      <c r="B34" s="803"/>
      <c r="C34" s="804"/>
      <c r="D34" s="805">
        <f>SUM(D35:E41)</f>
        <v>2951.1000000000004</v>
      </c>
      <c r="E34" s="806"/>
      <c r="F34" s="126"/>
      <c r="G34" s="123"/>
      <c r="H34" s="125"/>
    </row>
    <row r="35" spans="1:8" ht="18.75">
      <c r="A35" s="799" t="s">
        <v>37</v>
      </c>
      <c r="B35" s="771"/>
      <c r="C35" s="772"/>
      <c r="D35" s="781">
        <v>1628.67</v>
      </c>
      <c r="E35" s="782"/>
      <c r="F35" s="126"/>
      <c r="G35" s="123"/>
      <c r="H35" s="125"/>
    </row>
    <row r="36" spans="1:8" ht="18.75">
      <c r="A36" s="799" t="s">
        <v>38</v>
      </c>
      <c r="B36" s="771"/>
      <c r="C36" s="772"/>
      <c r="D36" s="781">
        <v>1322.43</v>
      </c>
      <c r="E36" s="782"/>
      <c r="F36" s="123"/>
      <c r="G36" s="123"/>
      <c r="H36" s="125"/>
    </row>
    <row r="37" spans="1:8" ht="18.75">
      <c r="A37" s="799" t="s">
        <v>39</v>
      </c>
      <c r="B37" s="771"/>
      <c r="C37" s="772"/>
      <c r="D37" s="781">
        <v>0</v>
      </c>
      <c r="E37" s="782"/>
      <c r="F37" s="123"/>
      <c r="G37" s="123"/>
      <c r="H37" s="125"/>
    </row>
    <row r="38" spans="1:8" ht="18.75">
      <c r="A38" s="799" t="s">
        <v>40</v>
      </c>
      <c r="B38" s="771"/>
      <c r="C38" s="772"/>
      <c r="D38" s="781">
        <v>0</v>
      </c>
      <c r="E38" s="782"/>
      <c r="F38" s="123"/>
      <c r="G38" s="123"/>
      <c r="H38" s="125"/>
    </row>
    <row r="39" spans="1:8" ht="18.75">
      <c r="A39" s="799" t="s">
        <v>41</v>
      </c>
      <c r="B39" s="771"/>
      <c r="C39" s="772"/>
      <c r="D39" s="781">
        <v>0</v>
      </c>
      <c r="E39" s="782"/>
      <c r="F39" s="123"/>
      <c r="G39" s="123"/>
      <c r="H39" s="125"/>
    </row>
    <row r="40" spans="1:8" ht="18.75">
      <c r="A40" s="799" t="s">
        <v>42</v>
      </c>
      <c r="B40" s="771"/>
      <c r="C40" s="772"/>
      <c r="D40" s="781">
        <v>0</v>
      </c>
      <c r="E40" s="782"/>
      <c r="F40" s="123"/>
      <c r="G40" s="123"/>
      <c r="H40" s="125"/>
    </row>
    <row r="41" spans="1:8" ht="18.75">
      <c r="A41" s="799" t="s">
        <v>447</v>
      </c>
      <c r="B41" s="771"/>
      <c r="C41" s="772"/>
      <c r="D41" s="781">
        <v>0</v>
      </c>
      <c r="E41" s="782"/>
      <c r="F41" s="374"/>
      <c r="G41" s="123"/>
      <c r="H41" s="125"/>
    </row>
    <row r="42" spans="1:8" ht="18.75">
      <c r="A42" s="799" t="s">
        <v>448</v>
      </c>
      <c r="B42" s="771"/>
      <c r="C42" s="772"/>
      <c r="D42" s="781">
        <v>0</v>
      </c>
      <c r="E42" s="782"/>
      <c r="F42" s="374"/>
      <c r="G42" s="123"/>
      <c r="H42" s="125"/>
    </row>
    <row r="43" spans="1:8" ht="18.75">
      <c r="A43" s="802" t="s">
        <v>43</v>
      </c>
      <c r="B43" s="803"/>
      <c r="C43" s="804"/>
      <c r="D43" s="805">
        <f>SUM(D44:E48)+D49+D61+D62</f>
        <v>5188.13</v>
      </c>
      <c r="E43" s="806"/>
      <c r="F43" s="126"/>
      <c r="G43" s="123"/>
      <c r="H43" s="125"/>
    </row>
    <row r="44" spans="1:8" ht="18.75">
      <c r="A44" s="821" t="s">
        <v>44</v>
      </c>
      <c r="B44" s="821"/>
      <c r="C44" s="821"/>
      <c r="D44" s="781">
        <v>2329.94</v>
      </c>
      <c r="E44" s="782"/>
      <c r="F44" s="126"/>
      <c r="G44" s="123"/>
      <c r="H44" s="125"/>
    </row>
    <row r="45" spans="1:8" ht="18.75">
      <c r="A45" s="821" t="s">
        <v>449</v>
      </c>
      <c r="B45" s="821"/>
      <c r="C45" s="821"/>
      <c r="D45" s="781"/>
      <c r="E45" s="782"/>
      <c r="F45" s="123"/>
      <c r="G45" s="123"/>
      <c r="H45" s="125"/>
    </row>
    <row r="46" spans="1:8" ht="18.75">
      <c r="A46" s="821" t="s">
        <v>46</v>
      </c>
      <c r="B46" s="821"/>
      <c r="C46" s="821"/>
      <c r="D46" s="781">
        <v>467.91</v>
      </c>
      <c r="E46" s="782"/>
      <c r="F46" s="123"/>
      <c r="G46" s="123"/>
      <c r="H46" s="125"/>
    </row>
    <row r="47" spans="1:8" ht="18.75">
      <c r="A47" s="821" t="s">
        <v>47</v>
      </c>
      <c r="B47" s="821"/>
      <c r="C47" s="821"/>
      <c r="D47" s="781">
        <f>73.86+322.09+190.87+154.26+125.21+79.99</f>
        <v>946.28</v>
      </c>
      <c r="E47" s="782"/>
      <c r="F47" s="123"/>
      <c r="G47" s="123"/>
      <c r="H47" s="125"/>
    </row>
    <row r="48" spans="1:8" ht="18.75">
      <c r="A48" s="821" t="s">
        <v>48</v>
      </c>
      <c r="B48" s="821"/>
      <c r="C48" s="821"/>
      <c r="D48" s="781">
        <v>0</v>
      </c>
      <c r="E48" s="782"/>
      <c r="F48" s="123"/>
      <c r="G48" s="123"/>
      <c r="H48" s="125"/>
    </row>
    <row r="49" spans="1:8" ht="18.75">
      <c r="A49" s="828" t="s">
        <v>49</v>
      </c>
      <c r="B49" s="828"/>
      <c r="C49" s="828"/>
      <c r="D49" s="829">
        <f>D50+D52+D54+D57+D60</f>
        <v>0</v>
      </c>
      <c r="E49" s="830"/>
      <c r="F49" s="126"/>
      <c r="G49" s="123"/>
      <c r="H49" s="125"/>
    </row>
    <row r="50" spans="1:8" ht="18.75">
      <c r="A50" s="937" t="s">
        <v>450</v>
      </c>
      <c r="B50" s="937"/>
      <c r="C50" s="937"/>
      <c r="D50" s="831">
        <f>D51</f>
        <v>0</v>
      </c>
      <c r="E50" s="832"/>
      <c r="F50" s="126"/>
      <c r="G50" s="123"/>
      <c r="H50" s="125"/>
    </row>
    <row r="51" spans="1:8" ht="18.75">
      <c r="A51" s="824" t="s">
        <v>451</v>
      </c>
      <c r="B51" s="824"/>
      <c r="C51" s="824"/>
      <c r="D51" s="819">
        <v>0</v>
      </c>
      <c r="E51" s="820"/>
      <c r="F51" s="126"/>
      <c r="G51" s="123"/>
      <c r="H51" s="125"/>
    </row>
    <row r="52" spans="1:8" ht="18.75">
      <c r="A52" s="836" t="s">
        <v>424</v>
      </c>
      <c r="B52" s="836"/>
      <c r="C52" s="836"/>
      <c r="D52" s="831">
        <f>D53</f>
        <v>0</v>
      </c>
      <c r="E52" s="832"/>
      <c r="F52" s="126"/>
      <c r="G52" s="123"/>
      <c r="H52" s="125"/>
    </row>
    <row r="53" spans="1:8" ht="18.75">
      <c r="A53" s="824" t="s">
        <v>426</v>
      </c>
      <c r="B53" s="824"/>
      <c r="C53" s="824"/>
      <c r="D53" s="819">
        <v>0</v>
      </c>
      <c r="E53" s="820"/>
      <c r="F53" s="126"/>
      <c r="G53" s="123"/>
      <c r="H53" s="125"/>
    </row>
    <row r="54" spans="1:8" ht="18.75">
      <c r="A54" s="836" t="s">
        <v>428</v>
      </c>
      <c r="B54" s="836"/>
      <c r="C54" s="836"/>
      <c r="D54" s="817">
        <f>D55+D56</f>
        <v>0</v>
      </c>
      <c r="E54" s="818"/>
      <c r="F54" s="126"/>
      <c r="G54" s="123"/>
      <c r="H54" s="125"/>
    </row>
    <row r="55" spans="1:8" ht="18.75">
      <c r="A55" s="824" t="s">
        <v>430</v>
      </c>
      <c r="B55" s="824"/>
      <c r="C55" s="824"/>
      <c r="D55" s="819">
        <v>0</v>
      </c>
      <c r="E55" s="820"/>
      <c r="F55" s="126"/>
      <c r="G55" s="123"/>
      <c r="H55" s="125"/>
    </row>
    <row r="56" spans="1:8" ht="18.75">
      <c r="A56" s="824" t="s">
        <v>432</v>
      </c>
      <c r="B56" s="824"/>
      <c r="C56" s="824"/>
      <c r="D56" s="819">
        <v>0</v>
      </c>
      <c r="E56" s="820"/>
      <c r="F56" s="126"/>
      <c r="G56" s="123"/>
      <c r="H56" s="125"/>
    </row>
    <row r="57" spans="1:8" ht="18.75">
      <c r="A57" s="836" t="s">
        <v>434</v>
      </c>
      <c r="B57" s="836"/>
      <c r="C57" s="836"/>
      <c r="D57" s="817">
        <f>D58+D59</f>
        <v>0</v>
      </c>
      <c r="E57" s="818"/>
      <c r="F57" s="123"/>
      <c r="G57" s="123"/>
      <c r="H57" s="125"/>
    </row>
    <row r="58" spans="1:8" ht="18.75">
      <c r="A58" s="824" t="s">
        <v>436</v>
      </c>
      <c r="B58" s="824"/>
      <c r="C58" s="824"/>
      <c r="D58" s="819">
        <v>0</v>
      </c>
      <c r="E58" s="820"/>
      <c r="F58" s="123"/>
      <c r="G58" s="123"/>
      <c r="H58" s="125"/>
    </row>
    <row r="59" spans="1:8" ht="18.75">
      <c r="A59" s="824" t="s">
        <v>438</v>
      </c>
      <c r="B59" s="824"/>
      <c r="C59" s="824"/>
      <c r="D59" s="819">
        <v>0</v>
      </c>
      <c r="E59" s="820"/>
      <c r="F59" s="123"/>
      <c r="G59" s="123"/>
      <c r="H59" s="125"/>
    </row>
    <row r="60" spans="1:8" ht="18.75">
      <c r="A60" s="825" t="s">
        <v>452</v>
      </c>
      <c r="B60" s="825"/>
      <c r="C60" s="825"/>
      <c r="D60" s="826">
        <v>0</v>
      </c>
      <c r="E60" s="827"/>
      <c r="F60" s="123"/>
      <c r="G60" s="123"/>
      <c r="H60" s="125"/>
    </row>
    <row r="61" spans="1:8" ht="18.75">
      <c r="A61" s="863" t="s">
        <v>50</v>
      </c>
      <c r="B61" s="863"/>
      <c r="C61" s="863"/>
      <c r="D61" s="819">
        <v>1444</v>
      </c>
      <c r="E61" s="820"/>
      <c r="F61" s="129"/>
      <c r="G61" s="129"/>
      <c r="H61" s="130"/>
    </row>
    <row r="62" spans="1:8" ht="18.75">
      <c r="A62" s="862" t="s">
        <v>51</v>
      </c>
      <c r="B62" s="862"/>
      <c r="C62" s="862"/>
      <c r="D62" s="819">
        <v>0</v>
      </c>
      <c r="E62" s="820"/>
      <c r="F62" s="123"/>
      <c r="G62" s="123"/>
      <c r="H62" s="125"/>
    </row>
    <row r="63" spans="1:8" ht="18.75">
      <c r="A63" s="853" t="s">
        <v>453</v>
      </c>
      <c r="B63" s="853"/>
      <c r="C63" s="853"/>
      <c r="D63" s="854">
        <f>D64+D67+D70</f>
        <v>633.30999999999995</v>
      </c>
      <c r="E63" s="855"/>
      <c r="F63" s="126"/>
      <c r="G63" s="123"/>
      <c r="H63" s="125"/>
    </row>
    <row r="64" spans="1:8" ht="18.75">
      <c r="A64" s="833" t="s">
        <v>454</v>
      </c>
      <c r="B64" s="833"/>
      <c r="C64" s="833"/>
      <c r="D64" s="834">
        <f>SUM(D65:D66)</f>
        <v>0</v>
      </c>
      <c r="E64" s="835"/>
      <c r="F64" s="126"/>
      <c r="G64" s="123"/>
      <c r="H64" s="125"/>
    </row>
    <row r="65" spans="1:8" ht="18.75">
      <c r="A65" s="821" t="s">
        <v>455</v>
      </c>
      <c r="B65" s="821"/>
      <c r="C65" s="821"/>
      <c r="D65" s="822">
        <v>0</v>
      </c>
      <c r="E65" s="823"/>
      <c r="F65" s="126"/>
      <c r="G65" s="123"/>
      <c r="H65" s="125"/>
    </row>
    <row r="66" spans="1:8" ht="18.75">
      <c r="A66" s="821" t="s">
        <v>456</v>
      </c>
      <c r="B66" s="821"/>
      <c r="C66" s="821"/>
      <c r="D66" s="822">
        <v>0</v>
      </c>
      <c r="E66" s="823"/>
      <c r="F66" s="126"/>
      <c r="G66" s="123"/>
      <c r="H66" s="125"/>
    </row>
    <row r="67" spans="1:8" ht="18.75">
      <c r="A67" s="833" t="s">
        <v>52</v>
      </c>
      <c r="B67" s="833"/>
      <c r="C67" s="833"/>
      <c r="D67" s="834">
        <f>SUM(D68:D69)</f>
        <v>238.06</v>
      </c>
      <c r="E67" s="835"/>
      <c r="F67" s="123"/>
      <c r="G67" s="123"/>
      <c r="H67" s="125"/>
    </row>
    <row r="68" spans="1:8" ht="18.75">
      <c r="A68" s="821" t="s">
        <v>53</v>
      </c>
      <c r="B68" s="821"/>
      <c r="C68" s="821"/>
      <c r="D68" s="822"/>
      <c r="E68" s="823"/>
      <c r="F68" s="126"/>
      <c r="G68" s="123"/>
      <c r="H68" s="125"/>
    </row>
    <row r="69" spans="1:8" ht="18.75">
      <c r="A69" s="821" t="s">
        <v>54</v>
      </c>
      <c r="B69" s="821"/>
      <c r="C69" s="821"/>
      <c r="D69" s="822">
        <f>53.45+184.61</f>
        <v>238.06</v>
      </c>
      <c r="E69" s="823"/>
      <c r="F69" s="126"/>
      <c r="G69" s="123"/>
      <c r="H69" s="125"/>
    </row>
    <row r="70" spans="1:8" ht="18.75">
      <c r="A70" s="833" t="s">
        <v>457</v>
      </c>
      <c r="B70" s="833"/>
      <c r="C70" s="833"/>
      <c r="D70" s="834">
        <f>SUM(D71:E72)</f>
        <v>395.25</v>
      </c>
      <c r="E70" s="835"/>
      <c r="F70" s="126"/>
      <c r="G70" s="123"/>
      <c r="H70" s="125"/>
    </row>
    <row r="71" spans="1:8" ht="18.75">
      <c r="A71" s="821" t="s">
        <v>55</v>
      </c>
      <c r="B71" s="821"/>
      <c r="C71" s="821"/>
      <c r="D71" s="822">
        <f>69.95+68.31+1.64</f>
        <v>139.89999999999998</v>
      </c>
      <c r="E71" s="823"/>
      <c r="F71" s="126"/>
      <c r="G71" s="123"/>
      <c r="H71" s="125"/>
    </row>
    <row r="72" spans="1:8" ht="18.75">
      <c r="A72" s="821" t="s">
        <v>56</v>
      </c>
      <c r="B72" s="821"/>
      <c r="C72" s="821"/>
      <c r="D72" s="822">
        <f>55.08+108.63+3.3+3.3+9+42.84+3.3+1.68+9+3.62+9+2.2+2.2+2.2</f>
        <v>255.35</v>
      </c>
      <c r="E72" s="823"/>
      <c r="F72" s="126"/>
      <c r="G72" s="123"/>
      <c r="H72" s="125"/>
    </row>
    <row r="73" spans="1:8" ht="15.75">
      <c r="A73" s="131"/>
      <c r="B73" s="131"/>
      <c r="C73" s="132"/>
      <c r="D73" s="837" t="s">
        <v>632</v>
      </c>
      <c r="E73" s="838"/>
      <c r="F73" s="125"/>
      <c r="G73" s="123"/>
      <c r="H73" s="125"/>
    </row>
    <row r="74" spans="1:8" ht="24" customHeight="1">
      <c r="A74" s="839" t="s">
        <v>57</v>
      </c>
      <c r="B74" s="839"/>
      <c r="C74" s="133" t="s">
        <v>58</v>
      </c>
      <c r="D74" s="840" t="s">
        <v>57</v>
      </c>
      <c r="E74" s="841"/>
      <c r="F74" s="134"/>
      <c r="G74" s="123"/>
      <c r="H74" s="125"/>
    </row>
    <row r="75" spans="1:8" ht="39" customHeight="1">
      <c r="A75" s="842" t="s">
        <v>59</v>
      </c>
      <c r="B75" s="842"/>
      <c r="C75" s="135" t="s">
        <v>60</v>
      </c>
      <c r="D75" s="843" t="s">
        <v>61</v>
      </c>
      <c r="E75" s="844"/>
      <c r="F75" s="123"/>
      <c r="G75" s="123"/>
      <c r="H75" s="125"/>
    </row>
    <row r="76" spans="1:8" ht="15.75">
      <c r="A76" s="926"/>
      <c r="B76" s="749" t="s">
        <v>0</v>
      </c>
      <c r="C76" s="750"/>
      <c r="D76" s="751" t="s">
        <v>406</v>
      </c>
      <c r="E76" s="752"/>
      <c r="F76" s="123"/>
      <c r="G76" s="123"/>
      <c r="H76" s="125"/>
    </row>
    <row r="77" spans="1:8" ht="15.75" customHeight="1">
      <c r="A77" s="927"/>
      <c r="B77" s="753" t="s">
        <v>1</v>
      </c>
      <c r="C77" s="754"/>
      <c r="D77" s="929" t="s">
        <v>2</v>
      </c>
      <c r="E77" s="929" t="s">
        <v>3</v>
      </c>
      <c r="F77" s="123"/>
      <c r="G77" s="123"/>
      <c r="H77" s="125"/>
    </row>
    <row r="78" spans="1:8" ht="15.75">
      <c r="A78" s="927"/>
      <c r="B78" s="755" t="s">
        <v>4</v>
      </c>
      <c r="C78" s="756"/>
      <c r="D78" s="930"/>
      <c r="E78" s="930"/>
      <c r="F78" s="123"/>
      <c r="G78" s="123"/>
      <c r="H78" s="125"/>
    </row>
    <row r="79" spans="1:8" ht="15.75" customHeight="1">
      <c r="A79" s="927"/>
      <c r="B79"/>
      <c r="C79"/>
      <c r="D79" s="931" t="s">
        <v>847</v>
      </c>
      <c r="E79" s="933">
        <f>E4</f>
        <v>2</v>
      </c>
      <c r="F79" s="123"/>
      <c r="G79" s="123"/>
      <c r="H79" s="125"/>
    </row>
    <row r="80" spans="1:8" ht="15.75" customHeight="1">
      <c r="A80" s="928"/>
      <c r="B80" s="757" t="s">
        <v>5</v>
      </c>
      <c r="C80" s="758"/>
      <c r="D80" s="932"/>
      <c r="E80" s="934"/>
      <c r="F80" s="123"/>
      <c r="G80" s="123"/>
      <c r="H80" s="125"/>
    </row>
    <row r="81" spans="1:8" ht="15.75">
      <c r="A81" s="845" t="s">
        <v>6</v>
      </c>
      <c r="B81" s="846"/>
      <c r="C81" s="847" t="s">
        <v>7</v>
      </c>
      <c r="D81" s="848"/>
      <c r="E81" s="849"/>
      <c r="F81" s="123"/>
      <c r="G81" s="123"/>
      <c r="H81" s="125"/>
    </row>
    <row r="82" spans="1:8" ht="33" customHeight="1">
      <c r="A82" s="769" t="s">
        <v>516</v>
      </c>
      <c r="B82" s="770"/>
      <c r="C82" s="850"/>
      <c r="D82" s="851"/>
      <c r="E82" s="852"/>
      <c r="F82" s="123"/>
      <c r="G82" s="123"/>
      <c r="H82" s="125"/>
    </row>
    <row r="83" spans="1:8" ht="15.75">
      <c r="A83" s="766" t="s">
        <v>62</v>
      </c>
      <c r="B83" s="767"/>
      <c r="C83" s="768"/>
      <c r="D83" s="763" t="s">
        <v>11</v>
      </c>
      <c r="E83" s="765"/>
      <c r="F83" s="123"/>
      <c r="G83" s="123"/>
      <c r="H83" s="125"/>
    </row>
    <row r="84" spans="1:8" ht="18.75">
      <c r="A84" s="853" t="s">
        <v>63</v>
      </c>
      <c r="B84" s="853"/>
      <c r="C84" s="853"/>
      <c r="D84" s="854">
        <f>D85+D88+D89+D90+D95+D96+D97</f>
        <v>5188.22</v>
      </c>
      <c r="E84" s="855"/>
      <c r="F84" s="126"/>
      <c r="G84" s="123"/>
      <c r="H84" s="125"/>
    </row>
    <row r="85" spans="1:8" ht="18.75">
      <c r="A85" s="940" t="s">
        <v>64</v>
      </c>
      <c r="B85" s="940"/>
      <c r="C85" s="940"/>
      <c r="D85" s="938">
        <f>SUM(D86:D87)</f>
        <v>0</v>
      </c>
      <c r="E85" s="939"/>
      <c r="F85" s="126"/>
      <c r="G85" s="123"/>
      <c r="H85" s="125"/>
    </row>
    <row r="86" spans="1:8" ht="18.75">
      <c r="A86" s="824" t="s">
        <v>458</v>
      </c>
      <c r="B86" s="824"/>
      <c r="C86" s="824"/>
      <c r="D86" s="822">
        <v>0</v>
      </c>
      <c r="E86" s="823"/>
      <c r="F86" s="123"/>
      <c r="G86" s="123"/>
      <c r="H86" s="125"/>
    </row>
    <row r="87" spans="1:8" ht="18.75">
      <c r="A87" s="824" t="s">
        <v>459</v>
      </c>
      <c r="B87" s="824"/>
      <c r="C87" s="824"/>
      <c r="D87" s="822">
        <v>0</v>
      </c>
      <c r="E87" s="823"/>
      <c r="F87" s="123"/>
      <c r="G87" s="123"/>
      <c r="H87" s="125"/>
    </row>
    <row r="88" spans="1:8" ht="18.75">
      <c r="A88" s="821" t="s">
        <v>65</v>
      </c>
      <c r="B88" s="821"/>
      <c r="C88" s="821"/>
      <c r="D88" s="822">
        <v>0</v>
      </c>
      <c r="E88" s="823"/>
      <c r="F88" s="123"/>
      <c r="G88" s="123"/>
      <c r="H88" s="125"/>
    </row>
    <row r="89" spans="1:8" ht="18.75">
      <c r="A89" s="821" t="s">
        <v>66</v>
      </c>
      <c r="B89" s="821"/>
      <c r="C89" s="821"/>
      <c r="D89" s="822">
        <v>0</v>
      </c>
      <c r="E89" s="823"/>
      <c r="F89" s="123"/>
      <c r="G89" s="123"/>
      <c r="H89" s="125"/>
    </row>
    <row r="90" spans="1:8" ht="18.75">
      <c r="A90" s="940" t="s">
        <v>67</v>
      </c>
      <c r="B90" s="940"/>
      <c r="C90" s="940"/>
      <c r="D90" s="938">
        <f>SUM(D91:D94)</f>
        <v>5160.22</v>
      </c>
      <c r="E90" s="939"/>
      <c r="F90" s="123"/>
      <c r="G90" s="123"/>
      <c r="H90" s="125"/>
    </row>
    <row r="91" spans="1:8" ht="18.75">
      <c r="A91" s="824" t="s">
        <v>460</v>
      </c>
      <c r="B91" s="824"/>
      <c r="C91" s="824"/>
      <c r="D91" s="822">
        <v>0</v>
      </c>
      <c r="E91" s="823"/>
      <c r="F91" s="123"/>
      <c r="G91" s="123"/>
      <c r="H91" s="125"/>
    </row>
    <row r="92" spans="1:8" ht="18.75">
      <c r="A92" s="824" t="s">
        <v>461</v>
      </c>
      <c r="B92" s="824"/>
      <c r="C92" s="824"/>
      <c r="D92" s="822">
        <v>1169.8800000000001</v>
      </c>
      <c r="E92" s="823"/>
      <c r="F92" s="123"/>
      <c r="G92" s="123"/>
      <c r="H92" s="125"/>
    </row>
    <row r="93" spans="1:8" ht="18.75">
      <c r="A93" s="824" t="s">
        <v>462</v>
      </c>
      <c r="B93" s="824"/>
      <c r="C93" s="824"/>
      <c r="D93" s="822">
        <v>0</v>
      </c>
      <c r="E93" s="823"/>
      <c r="F93" s="123"/>
      <c r="G93" s="123"/>
      <c r="H93" s="125"/>
    </row>
    <row r="94" spans="1:8" ht="18.75">
      <c r="A94" s="824" t="s">
        <v>463</v>
      </c>
      <c r="B94" s="824"/>
      <c r="C94" s="824"/>
      <c r="D94" s="822">
        <v>3990.34</v>
      </c>
      <c r="E94" s="823"/>
      <c r="F94" s="123"/>
      <c r="G94" s="123"/>
      <c r="H94" s="125"/>
    </row>
    <row r="95" spans="1:8" ht="18.75">
      <c r="A95" s="824" t="s">
        <v>464</v>
      </c>
      <c r="B95" s="824"/>
      <c r="C95" s="824"/>
      <c r="D95" s="819">
        <v>0</v>
      </c>
      <c r="E95" s="820"/>
      <c r="F95" s="123"/>
      <c r="G95" s="123"/>
      <c r="H95" s="125"/>
    </row>
    <row r="96" spans="1:8" ht="18.75">
      <c r="A96" s="824" t="s">
        <v>465</v>
      </c>
      <c r="B96" s="824"/>
      <c r="C96" s="824"/>
      <c r="D96" s="819"/>
      <c r="E96" s="820"/>
      <c r="F96" s="123"/>
      <c r="G96" s="123"/>
      <c r="H96" s="125"/>
    </row>
    <row r="97" spans="1:8" ht="18.75">
      <c r="A97" s="836" t="s">
        <v>466</v>
      </c>
      <c r="B97" s="836"/>
      <c r="C97" s="836"/>
      <c r="D97" s="831">
        <f>SUM(D98:D99)</f>
        <v>28</v>
      </c>
      <c r="E97" s="832"/>
      <c r="F97" s="123"/>
      <c r="G97" s="123"/>
      <c r="H97" s="125"/>
    </row>
    <row r="98" spans="1:8" ht="18.75">
      <c r="A98" s="824" t="s">
        <v>467</v>
      </c>
      <c r="B98" s="824"/>
      <c r="C98" s="824"/>
      <c r="D98" s="819"/>
      <c r="E98" s="820"/>
      <c r="F98" s="123"/>
      <c r="G98" s="123"/>
      <c r="H98" s="125"/>
    </row>
    <row r="99" spans="1:8" ht="18.75">
      <c r="A99" s="824" t="s">
        <v>468</v>
      </c>
      <c r="B99" s="824"/>
      <c r="C99" s="824"/>
      <c r="D99" s="819">
        <v>28</v>
      </c>
      <c r="E99" s="820"/>
      <c r="F99" s="123"/>
      <c r="G99" s="123"/>
      <c r="H99" s="125"/>
    </row>
    <row r="100" spans="1:8" ht="18.75">
      <c r="A100" s="853" t="s">
        <v>469</v>
      </c>
      <c r="B100" s="853"/>
      <c r="C100" s="853"/>
      <c r="D100" s="854">
        <f>D101+D108+D110</f>
        <v>59252.07</v>
      </c>
      <c r="E100" s="855"/>
      <c r="F100" s="126"/>
      <c r="G100" s="123"/>
      <c r="H100" s="125"/>
    </row>
    <row r="101" spans="1:8" ht="18.75">
      <c r="A101" s="857" t="s">
        <v>470</v>
      </c>
      <c r="B101" s="857"/>
      <c r="C101" s="857"/>
      <c r="D101" s="858">
        <f>SUM(D102:D107)</f>
        <v>29392.32</v>
      </c>
      <c r="E101" s="859"/>
      <c r="F101" s="126"/>
      <c r="G101" s="123"/>
      <c r="H101" s="125"/>
    </row>
    <row r="102" spans="1:8" ht="18.75">
      <c r="A102" s="821" t="s">
        <v>471</v>
      </c>
      <c r="B102" s="821"/>
      <c r="C102" s="821"/>
      <c r="D102" s="822">
        <v>0</v>
      </c>
      <c r="E102" s="823"/>
      <c r="F102" s="126"/>
      <c r="G102" s="123"/>
      <c r="H102" s="125"/>
    </row>
    <row r="103" spans="1:8" ht="18.75">
      <c r="A103" s="821" t="s">
        <v>472</v>
      </c>
      <c r="B103" s="821"/>
      <c r="C103" s="821"/>
      <c r="D103" s="822">
        <v>0</v>
      </c>
      <c r="E103" s="823"/>
      <c r="F103" s="123"/>
      <c r="G103" s="123"/>
      <c r="H103" s="125"/>
    </row>
    <row r="104" spans="1:8" ht="18.75">
      <c r="A104" s="821" t="s">
        <v>473</v>
      </c>
      <c r="B104" s="821"/>
      <c r="C104" s="821"/>
      <c r="D104" s="822">
        <v>11620.28</v>
      </c>
      <c r="E104" s="823"/>
      <c r="F104" s="123"/>
      <c r="G104" s="123"/>
      <c r="H104" s="125"/>
    </row>
    <row r="105" spans="1:8" ht="18.75">
      <c r="A105" s="821" t="s">
        <v>474</v>
      </c>
      <c r="B105" s="821"/>
      <c r="C105" s="821"/>
      <c r="D105" s="822">
        <v>4772.04</v>
      </c>
      <c r="E105" s="823"/>
      <c r="F105" s="123"/>
      <c r="G105" s="123"/>
      <c r="H105" s="125"/>
    </row>
    <row r="106" spans="1:8" ht="18.75">
      <c r="A106" s="860" t="s">
        <v>475</v>
      </c>
      <c r="B106" s="860"/>
      <c r="C106" s="860"/>
      <c r="D106" s="822">
        <v>13000</v>
      </c>
      <c r="E106" s="823"/>
      <c r="F106" s="123"/>
      <c r="G106" s="123"/>
      <c r="H106" s="125"/>
    </row>
    <row r="107" spans="1:8" ht="18.75">
      <c r="A107" s="821" t="s">
        <v>476</v>
      </c>
      <c r="B107" s="821"/>
      <c r="C107" s="821"/>
      <c r="D107" s="822" t="s">
        <v>403</v>
      </c>
      <c r="E107" s="823"/>
      <c r="F107" s="123"/>
      <c r="G107" s="123"/>
      <c r="H107" s="125"/>
    </row>
    <row r="108" spans="1:8" ht="18.75">
      <c r="A108" s="857" t="s">
        <v>68</v>
      </c>
      <c r="B108" s="857"/>
      <c r="C108" s="857"/>
      <c r="D108" s="858">
        <f>D109</f>
        <v>0</v>
      </c>
      <c r="E108" s="859"/>
      <c r="F108" s="123"/>
      <c r="G108" s="123"/>
      <c r="H108" s="125"/>
    </row>
    <row r="109" spans="1:8" ht="18.75">
      <c r="A109" s="821" t="s">
        <v>69</v>
      </c>
      <c r="B109" s="821"/>
      <c r="C109" s="821"/>
      <c r="D109" s="822">
        <v>0</v>
      </c>
      <c r="E109" s="823"/>
      <c r="F109" s="123"/>
      <c r="G109" s="123"/>
      <c r="H109" s="125"/>
    </row>
    <row r="110" spans="1:8" ht="18.75">
      <c r="A110" s="857" t="s">
        <v>477</v>
      </c>
      <c r="B110" s="857"/>
      <c r="C110" s="857"/>
      <c r="D110" s="858">
        <f>D111+D122</f>
        <v>29859.75</v>
      </c>
      <c r="E110" s="859"/>
      <c r="F110" s="123"/>
      <c r="G110" s="123"/>
      <c r="H110" s="125"/>
    </row>
    <row r="111" spans="1:8" ht="18.75">
      <c r="A111" s="861" t="s">
        <v>478</v>
      </c>
      <c r="B111" s="861"/>
      <c r="C111" s="861"/>
      <c r="D111" s="870">
        <f>SUM(D112:D121)</f>
        <v>28303.87</v>
      </c>
      <c r="E111" s="871"/>
      <c r="F111" s="123"/>
      <c r="G111" s="123"/>
      <c r="H111" s="125"/>
    </row>
    <row r="112" spans="1:8" ht="18.75">
      <c r="A112" s="862" t="s">
        <v>479</v>
      </c>
      <c r="B112" s="862"/>
      <c r="C112" s="862"/>
      <c r="D112" s="822">
        <v>0</v>
      </c>
      <c r="E112" s="823"/>
      <c r="F112" s="123"/>
      <c r="G112" s="123"/>
      <c r="H112" s="125"/>
    </row>
    <row r="113" spans="1:8" ht="18.75">
      <c r="A113" s="862" t="s">
        <v>480</v>
      </c>
      <c r="B113" s="862"/>
      <c r="C113" s="862"/>
      <c r="D113" s="941">
        <f>2580.87</f>
        <v>2580.87</v>
      </c>
      <c r="E113" s="942"/>
      <c r="F113" s="123"/>
      <c r="G113" s="123"/>
      <c r="H113" s="125"/>
    </row>
    <row r="114" spans="1:8" ht="18.75">
      <c r="A114" s="863" t="s">
        <v>481</v>
      </c>
      <c r="B114" s="863"/>
      <c r="C114" s="863"/>
      <c r="D114" s="822">
        <v>0</v>
      </c>
      <c r="E114" s="823"/>
      <c r="F114" s="123"/>
      <c r="G114" s="123"/>
      <c r="H114" s="125"/>
    </row>
    <row r="115" spans="1:8" ht="18.75">
      <c r="A115" s="862" t="s">
        <v>482</v>
      </c>
      <c r="B115" s="862"/>
      <c r="C115" s="862"/>
      <c r="D115" s="822">
        <v>10000</v>
      </c>
      <c r="E115" s="823"/>
      <c r="F115" s="123"/>
      <c r="G115" s="123"/>
      <c r="H115" s="125"/>
    </row>
    <row r="116" spans="1:8" ht="18.75">
      <c r="A116" s="862" t="s">
        <v>483</v>
      </c>
      <c r="B116" s="862"/>
      <c r="C116" s="862"/>
      <c r="D116" s="822">
        <v>120</v>
      </c>
      <c r="E116" s="823"/>
      <c r="F116" s="123"/>
      <c r="G116" s="123"/>
      <c r="H116" s="125"/>
    </row>
    <row r="117" spans="1:8" ht="18.75">
      <c r="A117" s="824" t="s">
        <v>484</v>
      </c>
      <c r="B117" s="824"/>
      <c r="C117" s="824"/>
      <c r="D117" s="822">
        <v>8000</v>
      </c>
      <c r="E117" s="823"/>
      <c r="F117" s="123"/>
      <c r="G117" s="123"/>
      <c r="H117" s="125"/>
    </row>
    <row r="118" spans="1:8" ht="18.75">
      <c r="A118" s="824" t="s">
        <v>485</v>
      </c>
      <c r="B118" s="824"/>
      <c r="C118" s="824"/>
      <c r="D118" s="822">
        <v>7000</v>
      </c>
      <c r="E118" s="823"/>
      <c r="F118" s="123"/>
      <c r="G118" s="123"/>
      <c r="H118" s="125"/>
    </row>
    <row r="119" spans="1:8" ht="18.75">
      <c r="A119" s="824" t="s">
        <v>486</v>
      </c>
      <c r="B119" s="824"/>
      <c r="C119" s="824"/>
      <c r="D119" s="822">
        <v>495</v>
      </c>
      <c r="E119" s="823"/>
      <c r="F119" s="123"/>
      <c r="G119" s="123"/>
      <c r="H119" s="125"/>
    </row>
    <row r="120" spans="1:8" ht="18.75">
      <c r="A120" s="862" t="s">
        <v>487</v>
      </c>
      <c r="B120" s="862"/>
      <c r="C120" s="862"/>
      <c r="D120" s="822"/>
      <c r="E120" s="823"/>
      <c r="F120" s="123"/>
      <c r="G120" s="123"/>
      <c r="H120" s="125"/>
    </row>
    <row r="121" spans="1:8" ht="18.75">
      <c r="A121" s="862" t="s">
        <v>488</v>
      </c>
      <c r="B121" s="862"/>
      <c r="C121" s="862"/>
      <c r="D121" s="822">
        <f>108</f>
        <v>108</v>
      </c>
      <c r="E121" s="823"/>
      <c r="F121" s="123"/>
      <c r="G121" s="123"/>
      <c r="H121" s="125"/>
    </row>
    <row r="122" spans="1:8" ht="18.75">
      <c r="A122" s="861" t="s">
        <v>489</v>
      </c>
      <c r="B122" s="861"/>
      <c r="C122" s="861"/>
      <c r="D122" s="870">
        <f>SUM(D123:D125)</f>
        <v>1555.88</v>
      </c>
      <c r="E122" s="871"/>
      <c r="F122" s="123"/>
      <c r="G122" s="123"/>
      <c r="H122" s="125"/>
    </row>
    <row r="123" spans="1:8" ht="18.75">
      <c r="A123" s="862" t="s">
        <v>490</v>
      </c>
      <c r="B123" s="862"/>
      <c r="C123" s="862"/>
      <c r="D123" s="822">
        <v>1555.88</v>
      </c>
      <c r="E123" s="823"/>
      <c r="F123" s="123"/>
      <c r="G123" s="123"/>
      <c r="H123" s="125"/>
    </row>
    <row r="124" spans="1:8" ht="18.75">
      <c r="A124" s="824" t="s">
        <v>491</v>
      </c>
      <c r="B124" s="824"/>
      <c r="C124" s="824"/>
      <c r="D124" s="822"/>
      <c r="E124" s="823"/>
      <c r="F124" s="123"/>
      <c r="G124" s="123"/>
      <c r="H124" s="125"/>
    </row>
    <row r="125" spans="1:8" ht="18.75">
      <c r="A125" s="824" t="s">
        <v>492</v>
      </c>
      <c r="B125" s="824"/>
      <c r="C125" s="824"/>
      <c r="D125" s="822">
        <v>0</v>
      </c>
      <c r="E125" s="823"/>
      <c r="F125" s="123"/>
      <c r="G125" s="123"/>
      <c r="H125" s="125"/>
    </row>
    <row r="126" spans="1:8" ht="18.75">
      <c r="A126" s="853" t="s">
        <v>70</v>
      </c>
      <c r="B126" s="853"/>
      <c r="C126" s="853"/>
      <c r="D126" s="854">
        <f>D127+D135</f>
        <v>1010.23</v>
      </c>
      <c r="E126" s="855"/>
      <c r="F126" s="126"/>
      <c r="G126" s="123"/>
      <c r="H126" s="125"/>
    </row>
    <row r="127" spans="1:8" ht="18.75">
      <c r="A127" s="867" t="s">
        <v>493</v>
      </c>
      <c r="B127" s="867"/>
      <c r="C127" s="867"/>
      <c r="D127" s="868">
        <f>D128+D132+D133+D134</f>
        <v>0</v>
      </c>
      <c r="E127" s="869"/>
      <c r="F127" s="126"/>
      <c r="G127" s="123"/>
      <c r="H127" s="125"/>
    </row>
    <row r="128" spans="1:8" ht="18.75">
      <c r="A128" s="861" t="s">
        <v>494</v>
      </c>
      <c r="B128" s="861"/>
      <c r="C128" s="861"/>
      <c r="D128" s="870">
        <f>SUM(D129:D131)</f>
        <v>0</v>
      </c>
      <c r="E128" s="871"/>
      <c r="F128" s="126"/>
      <c r="G128" s="123"/>
      <c r="H128" s="125"/>
    </row>
    <row r="129" spans="1:8" ht="18.75">
      <c r="A129" s="824" t="s">
        <v>495</v>
      </c>
      <c r="B129" s="824"/>
      <c r="C129" s="824"/>
      <c r="D129" s="822"/>
      <c r="E129" s="823"/>
      <c r="F129" s="126"/>
      <c r="G129" s="123"/>
      <c r="H129" s="125"/>
    </row>
    <row r="130" spans="1:8" ht="18.75">
      <c r="A130" s="824" t="s">
        <v>496</v>
      </c>
      <c r="B130" s="824"/>
      <c r="C130" s="824"/>
      <c r="D130" s="822">
        <v>0</v>
      </c>
      <c r="E130" s="823"/>
      <c r="F130" s="126"/>
      <c r="G130" s="123"/>
      <c r="H130" s="125"/>
    </row>
    <row r="131" spans="1:8" ht="18.75">
      <c r="A131" s="824" t="s">
        <v>497</v>
      </c>
      <c r="B131" s="824"/>
      <c r="C131" s="824"/>
      <c r="D131" s="822">
        <v>0</v>
      </c>
      <c r="E131" s="823"/>
      <c r="F131" s="126"/>
      <c r="G131" s="123"/>
      <c r="H131" s="125"/>
    </row>
    <row r="132" spans="1:8" ht="18.75">
      <c r="A132" s="824" t="s">
        <v>498</v>
      </c>
      <c r="B132" s="824"/>
      <c r="C132" s="824"/>
      <c r="D132" s="822">
        <v>0</v>
      </c>
      <c r="E132" s="823"/>
      <c r="F132" s="126"/>
      <c r="G132" s="123"/>
      <c r="H132" s="125"/>
    </row>
    <row r="133" spans="1:8" ht="18.75">
      <c r="A133" s="824" t="s">
        <v>499</v>
      </c>
      <c r="B133" s="824"/>
      <c r="C133" s="824"/>
      <c r="D133" s="822">
        <v>0</v>
      </c>
      <c r="E133" s="823"/>
      <c r="F133" s="126"/>
      <c r="G133" s="123"/>
      <c r="H133" s="125"/>
    </row>
    <row r="134" spans="1:8" ht="18.75">
      <c r="A134" s="824" t="s">
        <v>500</v>
      </c>
      <c r="B134" s="824"/>
      <c r="C134" s="824"/>
      <c r="D134" s="822">
        <v>0</v>
      </c>
      <c r="E134" s="823"/>
      <c r="F134" s="126"/>
      <c r="G134" s="123"/>
      <c r="H134" s="125"/>
    </row>
    <row r="135" spans="1:8" ht="18.75">
      <c r="A135" s="856" t="s">
        <v>501</v>
      </c>
      <c r="B135" s="856"/>
      <c r="C135" s="856"/>
      <c r="D135" s="868">
        <f>D136+D141+D142+D143</f>
        <v>1010.23</v>
      </c>
      <c r="E135" s="869"/>
      <c r="F135" s="126"/>
      <c r="G135" s="123"/>
      <c r="H135" s="125"/>
    </row>
    <row r="136" spans="1:8" ht="18.75">
      <c r="A136" s="872" t="s">
        <v>502</v>
      </c>
      <c r="B136" s="872"/>
      <c r="C136" s="872"/>
      <c r="D136" s="870">
        <f>SUM(D137:D140)</f>
        <v>1010.23</v>
      </c>
      <c r="E136" s="871"/>
      <c r="F136" s="126"/>
      <c r="G136" s="123"/>
      <c r="H136" s="125"/>
    </row>
    <row r="137" spans="1:8" ht="18.75">
      <c r="A137" s="824" t="s">
        <v>503</v>
      </c>
      <c r="B137" s="824"/>
      <c r="C137" s="824"/>
      <c r="D137" s="822">
        <v>1010.23</v>
      </c>
      <c r="E137" s="823"/>
      <c r="F137" s="126"/>
      <c r="G137" s="123"/>
      <c r="H137" s="125"/>
    </row>
    <row r="138" spans="1:8" ht="18.75">
      <c r="A138" s="824" t="s">
        <v>504</v>
      </c>
      <c r="B138" s="824"/>
      <c r="C138" s="824"/>
      <c r="D138" s="822"/>
      <c r="E138" s="823"/>
      <c r="F138" s="126"/>
      <c r="G138" s="123"/>
      <c r="H138" s="125"/>
    </row>
    <row r="139" spans="1:8" ht="18.75">
      <c r="A139" s="824" t="s">
        <v>505</v>
      </c>
      <c r="B139" s="824"/>
      <c r="C139" s="824"/>
      <c r="D139" s="822">
        <v>0</v>
      </c>
      <c r="E139" s="823"/>
      <c r="F139" s="126"/>
      <c r="G139" s="123"/>
      <c r="H139" s="125"/>
    </row>
    <row r="140" spans="1:8" ht="18.75">
      <c r="A140" s="824" t="s">
        <v>506</v>
      </c>
      <c r="B140" s="824"/>
      <c r="C140" s="824"/>
      <c r="D140" s="822">
        <v>0</v>
      </c>
      <c r="E140" s="823"/>
      <c r="F140" s="126"/>
      <c r="G140" s="123"/>
      <c r="H140" s="125"/>
    </row>
    <row r="141" spans="1:8" ht="18.75">
      <c r="A141" s="824" t="s">
        <v>507</v>
      </c>
      <c r="B141" s="824"/>
      <c r="C141" s="824"/>
      <c r="D141" s="822"/>
      <c r="E141" s="823"/>
      <c r="F141" s="126"/>
      <c r="G141" s="123"/>
      <c r="H141" s="125"/>
    </row>
    <row r="142" spans="1:8" ht="18.75">
      <c r="A142" s="824" t="s">
        <v>508</v>
      </c>
      <c r="B142" s="824"/>
      <c r="C142" s="824"/>
      <c r="D142" s="822">
        <v>0</v>
      </c>
      <c r="E142" s="823"/>
      <c r="F142" s="126"/>
      <c r="G142" s="123"/>
      <c r="H142" s="125"/>
    </row>
    <row r="143" spans="1:8" ht="18.75">
      <c r="A143" s="824" t="s">
        <v>509</v>
      </c>
      <c r="B143" s="824"/>
      <c r="C143" s="824"/>
      <c r="D143" s="822">
        <v>0</v>
      </c>
      <c r="E143" s="823"/>
      <c r="F143" s="126"/>
      <c r="G143" s="123"/>
      <c r="H143" s="125"/>
    </row>
    <row r="144" spans="1:8" ht="18.75">
      <c r="A144" s="864" t="s">
        <v>71</v>
      </c>
      <c r="B144" s="787"/>
      <c r="C144" s="788"/>
      <c r="D144" s="865">
        <f>SUM(D145:E148)</f>
        <v>0</v>
      </c>
      <c r="E144" s="866"/>
      <c r="F144" s="126"/>
      <c r="G144" s="123"/>
      <c r="H144" s="125"/>
    </row>
    <row r="145" spans="1:8" ht="18.75">
      <c r="A145" s="873" t="s">
        <v>72</v>
      </c>
      <c r="B145" s="874"/>
      <c r="C145" s="875"/>
      <c r="D145" s="779">
        <v>0</v>
      </c>
      <c r="E145" s="780"/>
      <c r="F145" s="126"/>
      <c r="G145" s="119"/>
      <c r="H145" s="119"/>
    </row>
    <row r="146" spans="1:8" ht="18.75">
      <c r="A146" s="873" t="s">
        <v>73</v>
      </c>
      <c r="B146" s="874"/>
      <c r="C146" s="875"/>
      <c r="D146" s="779">
        <v>0</v>
      </c>
      <c r="E146" s="780"/>
      <c r="F146" s="119"/>
      <c r="G146" s="119"/>
      <c r="H146" s="119"/>
    </row>
    <row r="147" spans="1:8" ht="18.75">
      <c r="A147" s="873" t="s">
        <v>74</v>
      </c>
      <c r="B147" s="874"/>
      <c r="C147" s="875"/>
      <c r="D147" s="779">
        <v>0</v>
      </c>
      <c r="E147" s="780"/>
      <c r="F147" s="119"/>
      <c r="G147" s="119"/>
      <c r="H147" s="119"/>
    </row>
    <row r="148" spans="1:8" ht="18.75">
      <c r="A148" s="873" t="s">
        <v>75</v>
      </c>
      <c r="B148" s="874"/>
      <c r="C148" s="875"/>
      <c r="D148" s="779">
        <v>0</v>
      </c>
      <c r="E148" s="780"/>
      <c r="F148" s="119"/>
      <c r="G148" s="119"/>
      <c r="H148" s="119"/>
    </row>
    <row r="149" spans="1:8" ht="18.75">
      <c r="A149" s="876" t="s">
        <v>76</v>
      </c>
      <c r="B149" s="877"/>
      <c r="C149" s="878"/>
      <c r="D149" s="879">
        <f>D12</f>
        <v>0</v>
      </c>
      <c r="E149" s="880"/>
      <c r="F149" s="126"/>
      <c r="G149" s="119"/>
      <c r="H149" s="119"/>
    </row>
    <row r="150" spans="1:8" ht="18.75">
      <c r="A150" s="802" t="s">
        <v>77</v>
      </c>
      <c r="B150" s="803"/>
      <c r="C150" s="804"/>
      <c r="D150" s="881">
        <v>6000</v>
      </c>
      <c r="E150" s="882"/>
      <c r="F150" s="126"/>
      <c r="G150" s="123"/>
      <c r="H150" s="125"/>
    </row>
    <row r="151" spans="1:8" ht="18.75">
      <c r="A151" s="423" t="s">
        <v>656</v>
      </c>
      <c r="B151" s="424"/>
      <c r="C151" s="425"/>
      <c r="D151" s="881">
        <f>'Item 11'!F32</f>
        <v>10337.670000000002</v>
      </c>
      <c r="E151" s="882"/>
      <c r="F151" s="126"/>
      <c r="G151" s="123"/>
      <c r="H151" s="125"/>
    </row>
    <row r="152" spans="1:8" ht="18.75">
      <c r="A152" s="766" t="s">
        <v>78</v>
      </c>
      <c r="B152" s="767"/>
      <c r="C152" s="768"/>
      <c r="D152" s="883">
        <f>D23+D34+D43+D63+D84+D100+D126+D144+D149+D150+D151</f>
        <v>356335.61211945972</v>
      </c>
      <c r="E152" s="884"/>
      <c r="F152" s="126"/>
      <c r="G152" s="123"/>
      <c r="H152" s="125"/>
    </row>
    <row r="153" spans="1:8" ht="18.75">
      <c r="A153" s="885" t="s">
        <v>79</v>
      </c>
      <c r="B153" s="793"/>
      <c r="C153" s="794"/>
      <c r="D153" s="795">
        <f>D20-D152</f>
        <v>-1272.7021194596891</v>
      </c>
      <c r="E153" s="796"/>
      <c r="F153" s="126"/>
      <c r="G153" s="123"/>
      <c r="H153" s="125"/>
    </row>
    <row r="154" spans="1:8" ht="18.75">
      <c r="A154" s="886" t="s">
        <v>80</v>
      </c>
      <c r="B154" s="887"/>
      <c r="C154" s="888"/>
      <c r="D154" s="781">
        <v>0</v>
      </c>
      <c r="E154" s="782"/>
      <c r="F154" s="123"/>
      <c r="G154" s="123"/>
      <c r="H154" s="123"/>
    </row>
    <row r="155" spans="1:8" ht="18.75">
      <c r="A155" s="886" t="s">
        <v>81</v>
      </c>
      <c r="B155" s="887"/>
      <c r="C155" s="888"/>
      <c r="D155" s="781">
        <v>0</v>
      </c>
      <c r="E155" s="782"/>
      <c r="F155" s="119"/>
      <c r="G155" s="119"/>
      <c r="H155" s="119"/>
    </row>
    <row r="156" spans="1:8" ht="18.75">
      <c r="A156" s="766" t="s">
        <v>82</v>
      </c>
      <c r="B156" s="767"/>
      <c r="C156" s="768"/>
      <c r="D156" s="797">
        <f>TURNOVER!B22</f>
        <v>1.2987012987012987</v>
      </c>
      <c r="E156" s="798"/>
      <c r="F156" s="119"/>
      <c r="G156" s="119"/>
      <c r="H156" s="119"/>
    </row>
    <row r="157" spans="1:8" ht="15.75">
      <c r="A157" s="136"/>
      <c r="B157" s="137"/>
      <c r="C157" s="132"/>
      <c r="D157" s="837"/>
      <c r="E157" s="838"/>
      <c r="F157" s="138"/>
      <c r="G157" s="138"/>
      <c r="H157" s="138"/>
    </row>
    <row r="158" spans="1:8" ht="33.75" customHeight="1">
      <c r="A158" s="839" t="s">
        <v>57</v>
      </c>
      <c r="B158" s="839"/>
      <c r="C158" s="133" t="s">
        <v>58</v>
      </c>
      <c r="D158" s="840" t="s">
        <v>57</v>
      </c>
      <c r="E158" s="841"/>
      <c r="F158" s="138"/>
      <c r="G158" s="138"/>
      <c r="H158" s="138"/>
    </row>
    <row r="159" spans="1:8" ht="32.25" customHeight="1">
      <c r="A159" s="842" t="s">
        <v>59</v>
      </c>
      <c r="B159" s="842"/>
      <c r="C159" s="135" t="s">
        <v>60</v>
      </c>
      <c r="D159" s="843" t="s">
        <v>61</v>
      </c>
      <c r="E159" s="844"/>
      <c r="F159" s="138"/>
      <c r="G159" s="138"/>
      <c r="H159" s="138"/>
    </row>
    <row r="160" spans="1:8" ht="15.75">
      <c r="A160" s="926"/>
      <c r="B160" s="749" t="s">
        <v>0</v>
      </c>
      <c r="C160" s="750"/>
      <c r="D160" s="751" t="s">
        <v>406</v>
      </c>
      <c r="E160" s="752"/>
      <c r="F160" s="138"/>
      <c r="G160" s="138"/>
      <c r="H160" s="138"/>
    </row>
    <row r="161" spans="1:8" ht="15.75" customHeight="1">
      <c r="A161" s="927"/>
      <c r="B161" s="753" t="s">
        <v>1</v>
      </c>
      <c r="C161" s="754"/>
      <c r="D161" s="929" t="s">
        <v>2</v>
      </c>
      <c r="E161" s="929" t="s">
        <v>3</v>
      </c>
      <c r="F161" s="138"/>
      <c r="G161" s="138"/>
      <c r="H161" s="138"/>
    </row>
    <row r="162" spans="1:8" ht="15.75">
      <c r="A162" s="927"/>
      <c r="B162" s="755" t="s">
        <v>4</v>
      </c>
      <c r="C162" s="756"/>
      <c r="D162" s="930"/>
      <c r="E162" s="930"/>
      <c r="F162" s="138"/>
      <c r="G162" s="138"/>
      <c r="H162" s="138"/>
    </row>
    <row r="163" spans="1:8" ht="15.75" customHeight="1">
      <c r="A163" s="927"/>
      <c r="B163" s="889" t="s">
        <v>83</v>
      </c>
      <c r="C163" s="890"/>
      <c r="D163" s="931" t="s">
        <v>847</v>
      </c>
      <c r="E163" s="933">
        <f>E4</f>
        <v>2</v>
      </c>
      <c r="F163" s="138"/>
      <c r="G163" s="138"/>
      <c r="H163" s="138"/>
    </row>
    <row r="164" spans="1:8" ht="15.75" customHeight="1">
      <c r="A164" s="928"/>
      <c r="B164" s="757" t="s">
        <v>5</v>
      </c>
      <c r="C164" s="758"/>
      <c r="D164" s="932"/>
      <c r="E164" s="934"/>
      <c r="F164" s="138"/>
      <c r="G164" s="138"/>
      <c r="H164" s="138"/>
    </row>
    <row r="165" spans="1:8" ht="15.75">
      <c r="A165" s="845" t="s">
        <v>6</v>
      </c>
      <c r="B165" s="846"/>
      <c r="C165" s="847" t="s">
        <v>7</v>
      </c>
      <c r="D165" s="848"/>
      <c r="E165" s="849"/>
      <c r="F165" s="138"/>
      <c r="G165" s="138"/>
      <c r="H165" s="138"/>
    </row>
    <row r="166" spans="1:8" ht="36.75" customHeight="1">
      <c r="A166" s="769" t="s">
        <v>516</v>
      </c>
      <c r="B166" s="770"/>
      <c r="C166" s="850"/>
      <c r="D166" s="851"/>
      <c r="E166" s="852"/>
      <c r="F166" s="138"/>
      <c r="G166" s="138"/>
      <c r="H166" s="138"/>
    </row>
    <row r="167" spans="1:8" ht="21">
      <c r="A167" s="139" t="s">
        <v>84</v>
      </c>
      <c r="B167" s="376"/>
      <c r="C167" s="376"/>
      <c r="D167" s="120"/>
      <c r="E167" s="140"/>
      <c r="F167" s="119"/>
    </row>
    <row r="168" spans="1:8" ht="15.75">
      <c r="A168" s="763" t="s">
        <v>10</v>
      </c>
      <c r="B168" s="764"/>
      <c r="C168" s="765"/>
      <c r="D168" s="891" t="s">
        <v>11</v>
      </c>
      <c r="E168" s="892"/>
      <c r="F168" s="119"/>
    </row>
    <row r="169" spans="1:8" ht="18.75">
      <c r="A169" s="893" t="s">
        <v>85</v>
      </c>
      <c r="B169" s="894"/>
      <c r="C169" s="895"/>
      <c r="D169" s="781">
        <v>1475.91</v>
      </c>
      <c r="E169" s="782"/>
      <c r="F169" s="141"/>
    </row>
    <row r="170" spans="1:8" ht="18.75">
      <c r="A170" s="893" t="s">
        <v>86</v>
      </c>
      <c r="B170" s="894"/>
      <c r="C170" s="895"/>
      <c r="D170" s="781">
        <v>167.89</v>
      </c>
      <c r="E170" s="782"/>
      <c r="F170" s="119"/>
    </row>
    <row r="171" spans="1:8" ht="18.75">
      <c r="A171" s="893" t="s">
        <v>87</v>
      </c>
      <c r="B171" s="894"/>
      <c r="C171" s="895"/>
      <c r="D171" s="781">
        <v>231.18</v>
      </c>
      <c r="E171" s="782"/>
      <c r="F171" s="119"/>
    </row>
    <row r="172" spans="1:8" ht="18.75">
      <c r="A172" s="896" t="s">
        <v>88</v>
      </c>
      <c r="B172" s="897"/>
      <c r="C172" s="898"/>
      <c r="D172" s="797">
        <f>D169-D170+D171</f>
        <v>1539.2</v>
      </c>
      <c r="E172" s="798"/>
      <c r="F172" s="126"/>
    </row>
    <row r="173" spans="1:8" ht="15.75">
      <c r="A173" s="142"/>
      <c r="B173" s="143"/>
      <c r="C173" s="143"/>
      <c r="D173" s="144"/>
      <c r="E173" s="145"/>
      <c r="F173" s="126"/>
    </row>
    <row r="174" spans="1:8" ht="21">
      <c r="A174" s="146" t="s">
        <v>89</v>
      </c>
      <c r="B174" s="143"/>
      <c r="C174" s="143"/>
      <c r="D174" s="144"/>
      <c r="E174" s="145"/>
      <c r="F174" s="119"/>
    </row>
    <row r="175" spans="1:8" ht="15.75">
      <c r="A175" s="763" t="s">
        <v>10</v>
      </c>
      <c r="B175" s="764"/>
      <c r="C175" s="765"/>
      <c r="D175" s="891" t="s">
        <v>11</v>
      </c>
      <c r="E175" s="892"/>
      <c r="F175" s="119"/>
    </row>
    <row r="176" spans="1:8" ht="18.75">
      <c r="A176" s="893" t="s">
        <v>85</v>
      </c>
      <c r="B176" s="894"/>
      <c r="C176" s="895"/>
      <c r="D176" s="791">
        <f>'1 CONTA CORRENTE (D E C)'!D13+'2. CONTA CORRENTE (D E C)'!D13</f>
        <v>193.23</v>
      </c>
      <c r="E176" s="792"/>
      <c r="F176" s="141"/>
    </row>
    <row r="177" spans="1:6" ht="18.75">
      <c r="A177" s="893" t="s">
        <v>86</v>
      </c>
      <c r="B177" s="894"/>
      <c r="C177" s="895"/>
      <c r="D177" s="791">
        <f>'1 CONTA CORRENTE (D E C)'!C350+'2. CONTA CORRENTE (D E C)'!C350</f>
        <v>319679.97999999986</v>
      </c>
      <c r="E177" s="792"/>
      <c r="F177" s="119"/>
    </row>
    <row r="178" spans="1:6" ht="18.75">
      <c r="A178" s="893" t="s">
        <v>87</v>
      </c>
      <c r="B178" s="894"/>
      <c r="C178" s="895"/>
      <c r="D178" s="791">
        <f>'1 CONTA CORRENTE (D E C)'!D350+'2. CONTA CORRENTE (D E C)'!D350</f>
        <v>319519.65999999992</v>
      </c>
      <c r="E178" s="792"/>
      <c r="F178" s="119"/>
    </row>
    <row r="179" spans="1:6" ht="18.75">
      <c r="A179" s="896" t="s">
        <v>88</v>
      </c>
      <c r="B179" s="897"/>
      <c r="C179" s="898"/>
      <c r="D179" s="797">
        <f>D176-D177+D178</f>
        <v>32.910000000032596</v>
      </c>
      <c r="E179" s="798"/>
      <c r="F179" s="126"/>
    </row>
    <row r="180" spans="1:6" ht="15.75">
      <c r="A180" s="142"/>
      <c r="B180" s="143"/>
      <c r="C180" s="143"/>
      <c r="D180" s="144"/>
      <c r="E180" s="145"/>
      <c r="F180" s="126"/>
    </row>
    <row r="181" spans="1:6" ht="21">
      <c r="A181" s="146" t="s">
        <v>90</v>
      </c>
      <c r="B181" s="143"/>
      <c r="C181" s="143"/>
      <c r="D181" s="144"/>
      <c r="E181" s="145"/>
      <c r="F181" s="119"/>
    </row>
    <row r="182" spans="1:6" ht="15.75">
      <c r="A182" s="763" t="s">
        <v>10</v>
      </c>
      <c r="B182" s="764"/>
      <c r="C182" s="765"/>
      <c r="D182" s="891" t="s">
        <v>11</v>
      </c>
      <c r="E182" s="892"/>
      <c r="F182" s="119"/>
    </row>
    <row r="183" spans="1:6" ht="18.75">
      <c r="A183" s="893" t="s">
        <v>91</v>
      </c>
      <c r="B183" s="894"/>
      <c r="C183" s="895"/>
      <c r="D183" s="791">
        <f>'SALDO DE ESTOQUE'!D23</f>
        <v>22183.17</v>
      </c>
      <c r="E183" s="792"/>
      <c r="F183" s="126"/>
    </row>
    <row r="184" spans="1:6" ht="18.75">
      <c r="A184" s="893" t="s">
        <v>92</v>
      </c>
      <c r="B184" s="894"/>
      <c r="C184" s="895"/>
      <c r="D184" s="791">
        <f>'SALDO DE ESTOQUE'!D46</f>
        <v>74533.489999999991</v>
      </c>
      <c r="E184" s="792"/>
      <c r="F184" s="126"/>
    </row>
    <row r="185" spans="1:6" ht="18.75">
      <c r="A185" s="893" t="s">
        <v>510</v>
      </c>
      <c r="B185" s="894"/>
      <c r="C185" s="895"/>
      <c r="D185" s="791">
        <f>'SALDO DE ESTOQUE'!D53</f>
        <v>0</v>
      </c>
      <c r="E185" s="792"/>
      <c r="F185" s="126"/>
    </row>
    <row r="186" spans="1:6" ht="18.75">
      <c r="A186" s="896" t="s">
        <v>511</v>
      </c>
      <c r="B186" s="897"/>
      <c r="C186" s="898"/>
      <c r="D186" s="797">
        <f>SUM(D183:E185)</f>
        <v>96716.659999999989</v>
      </c>
      <c r="E186" s="798"/>
      <c r="F186" s="126"/>
    </row>
    <row r="187" spans="1:6" ht="18.75">
      <c r="A187" s="147"/>
      <c r="B187" s="148"/>
      <c r="C187" s="148"/>
      <c r="D187" s="149"/>
      <c r="E187" s="150"/>
      <c r="F187" s="126"/>
    </row>
    <row r="188" spans="1:6" ht="21">
      <c r="A188" s="146" t="s">
        <v>93</v>
      </c>
      <c r="B188" s="143"/>
      <c r="C188" s="143"/>
      <c r="D188" s="144"/>
      <c r="E188" s="145"/>
      <c r="F188" s="119"/>
    </row>
    <row r="189" spans="1:6" ht="15.75">
      <c r="A189" s="763" t="s">
        <v>10</v>
      </c>
      <c r="B189" s="764"/>
      <c r="C189" s="765"/>
      <c r="D189" s="891" t="s">
        <v>11</v>
      </c>
      <c r="E189" s="892"/>
      <c r="F189" s="119"/>
    </row>
    <row r="190" spans="1:6" ht="18.75">
      <c r="A190" s="893" t="s">
        <v>85</v>
      </c>
      <c r="B190" s="894"/>
      <c r="C190" s="895"/>
      <c r="D190" s="791">
        <f>'APLICAÇÃO FINANCEIRA'!B24</f>
        <v>30166.79</v>
      </c>
      <c r="E190" s="792"/>
      <c r="F190" s="141"/>
    </row>
    <row r="191" spans="1:6" ht="18.75">
      <c r="A191" s="893" t="s">
        <v>94</v>
      </c>
      <c r="B191" s="894"/>
      <c r="C191" s="895"/>
      <c r="D191" s="791">
        <f>'APLICAÇÃO FINANCEIRA'!C24</f>
        <v>34506.26</v>
      </c>
      <c r="E191" s="792"/>
      <c r="F191" s="119"/>
    </row>
    <row r="192" spans="1:6" ht="18.75">
      <c r="A192" s="893" t="s">
        <v>95</v>
      </c>
      <c r="B192" s="894"/>
      <c r="C192" s="895"/>
      <c r="D192" s="791">
        <f>'APLICAÇÃO FINANCEIRA'!D24</f>
        <v>7400</v>
      </c>
      <c r="E192" s="792"/>
      <c r="F192" s="119"/>
    </row>
    <row r="193" spans="1:8" ht="18.75">
      <c r="A193" s="893" t="s">
        <v>96</v>
      </c>
      <c r="B193" s="894"/>
      <c r="C193" s="895"/>
      <c r="D193" s="791">
        <f>'APLICAÇÃO FINANCEIRA'!E24</f>
        <v>136.14000000000001</v>
      </c>
      <c r="E193" s="792"/>
      <c r="F193" s="119"/>
    </row>
    <row r="194" spans="1:8" ht="18.75">
      <c r="A194" s="893" t="s">
        <v>97</v>
      </c>
      <c r="B194" s="894"/>
      <c r="C194" s="895"/>
      <c r="D194" s="791">
        <f>'APLICAÇÃO FINANCEIRA'!F24</f>
        <v>0</v>
      </c>
      <c r="E194" s="792"/>
      <c r="F194" s="119"/>
    </row>
    <row r="195" spans="1:8" ht="18.75">
      <c r="A195" s="896" t="s">
        <v>98</v>
      </c>
      <c r="B195" s="897"/>
      <c r="C195" s="898"/>
      <c r="D195" s="797">
        <f>D190-D191+D192+D193-D194</f>
        <v>3196.6699999999987</v>
      </c>
      <c r="E195" s="798"/>
      <c r="F195" s="126"/>
    </row>
    <row r="196" spans="1:8" ht="15.75">
      <c r="A196" s="151"/>
      <c r="B196" s="143"/>
      <c r="C196" s="143"/>
      <c r="D196" s="144"/>
      <c r="E196" s="145"/>
      <c r="F196" s="126"/>
    </row>
    <row r="197" spans="1:8" ht="18.75">
      <c r="A197" s="763" t="s">
        <v>99</v>
      </c>
      <c r="B197" s="764"/>
      <c r="C197" s="765"/>
      <c r="D197" s="797">
        <f>D195+D179+D172+D186</f>
        <v>101485.44000000002</v>
      </c>
      <c r="E197" s="798"/>
      <c r="F197" s="126"/>
    </row>
    <row r="198" spans="1:8" ht="15.75">
      <c r="A198" s="899"/>
      <c r="B198" s="900"/>
      <c r="C198" s="900"/>
      <c r="D198" s="144"/>
      <c r="E198" s="145"/>
      <c r="F198" s="126"/>
      <c r="G198" s="119"/>
      <c r="H198" s="119"/>
    </row>
    <row r="199" spans="1:8" ht="21">
      <c r="A199" s="152" t="s">
        <v>100</v>
      </c>
      <c r="B199" s="143"/>
      <c r="C199" s="143"/>
      <c r="D199" s="144"/>
      <c r="E199" s="153"/>
      <c r="F199" s="119"/>
      <c r="G199" s="119"/>
      <c r="H199" s="119"/>
    </row>
    <row r="200" spans="1:8" ht="15.75">
      <c r="A200" s="901" t="s">
        <v>10</v>
      </c>
      <c r="B200" s="902"/>
      <c r="C200" s="903"/>
      <c r="D200" s="904" t="s">
        <v>11</v>
      </c>
      <c r="E200" s="905"/>
      <c r="F200" s="119"/>
      <c r="G200" s="119"/>
      <c r="H200" s="119"/>
    </row>
    <row r="201" spans="1:8" ht="18.75" customHeight="1">
      <c r="A201" s="906" t="s">
        <v>101</v>
      </c>
      <c r="B201" s="907"/>
      <c r="C201" s="908"/>
      <c r="D201" s="909"/>
      <c r="E201" s="910"/>
      <c r="F201" s="119"/>
      <c r="G201" s="119"/>
      <c r="H201" s="119"/>
    </row>
    <row r="202" spans="1:8" ht="18.75" customHeight="1">
      <c r="A202" s="906" t="s">
        <v>102</v>
      </c>
      <c r="B202" s="907"/>
      <c r="C202" s="908"/>
      <c r="D202" s="911">
        <v>0</v>
      </c>
      <c r="E202" s="912"/>
      <c r="F202" s="119"/>
      <c r="G202" s="119"/>
      <c r="H202" s="119"/>
    </row>
    <row r="203" spans="1:8" ht="18.75" customHeight="1">
      <c r="A203" s="906" t="s">
        <v>103</v>
      </c>
      <c r="B203" s="907"/>
      <c r="C203" s="908"/>
      <c r="D203" s="911">
        <v>298956.28000000003</v>
      </c>
      <c r="E203" s="912"/>
      <c r="F203" s="119"/>
      <c r="G203" s="119"/>
      <c r="H203" s="119"/>
    </row>
    <row r="204" spans="1:8" ht="18.75" customHeight="1">
      <c r="A204" s="906" t="s">
        <v>104</v>
      </c>
      <c r="B204" s="907"/>
      <c r="C204" s="908"/>
      <c r="D204" s="916"/>
      <c r="E204" s="917"/>
      <c r="F204" s="154"/>
      <c r="G204" s="119"/>
      <c r="H204" s="119"/>
    </row>
    <row r="205" spans="1:8" ht="18.75">
      <c r="A205" s="763" t="s">
        <v>105</v>
      </c>
      <c r="B205" s="764"/>
      <c r="C205" s="765"/>
      <c r="D205" s="797">
        <f>SUM(D201:E204)</f>
        <v>298956.28000000003</v>
      </c>
      <c r="E205" s="798"/>
      <c r="F205" s="126"/>
      <c r="G205" s="119"/>
      <c r="H205" s="119"/>
    </row>
    <row r="206" spans="1:8" ht="15.75">
      <c r="A206" s="142"/>
      <c r="B206" s="143"/>
      <c r="C206" s="143"/>
      <c r="D206" s="144"/>
      <c r="E206" s="145"/>
      <c r="F206" s="126"/>
      <c r="G206" s="119"/>
      <c r="H206" s="153"/>
    </row>
    <row r="207" spans="1:8" ht="21">
      <c r="A207" s="152" t="s">
        <v>106</v>
      </c>
      <c r="B207" s="143"/>
      <c r="C207" s="143"/>
      <c r="D207" s="144"/>
      <c r="E207" s="153"/>
      <c r="F207" s="119"/>
      <c r="G207" s="119"/>
      <c r="H207" s="119"/>
    </row>
    <row r="208" spans="1:8" ht="15.75">
      <c r="A208" s="901" t="s">
        <v>10</v>
      </c>
      <c r="B208" s="902"/>
      <c r="C208" s="903"/>
      <c r="D208" s="904" t="s">
        <v>11</v>
      </c>
      <c r="E208" s="905"/>
      <c r="F208" s="119"/>
      <c r="G208" s="119"/>
      <c r="H208" s="119"/>
    </row>
    <row r="209" spans="1:8" ht="18.75">
      <c r="A209" s="913" t="s">
        <v>85</v>
      </c>
      <c r="B209" s="914"/>
      <c r="C209" s="915"/>
      <c r="D209" s="781">
        <v>308532.43</v>
      </c>
      <c r="E209" s="782"/>
      <c r="F209" s="141"/>
      <c r="G209" s="119"/>
      <c r="H209" s="119"/>
    </row>
    <row r="210" spans="1:8" ht="15.75" customHeight="1">
      <c r="A210" s="913" t="s">
        <v>107</v>
      </c>
      <c r="B210" s="914"/>
      <c r="C210" s="915"/>
      <c r="D210" s="791">
        <f>D33</f>
        <v>50636.215719459746</v>
      </c>
      <c r="E210" s="792"/>
      <c r="F210" s="126"/>
      <c r="G210" s="119"/>
      <c r="H210" s="119"/>
    </row>
    <row r="211" spans="1:8" ht="18.75">
      <c r="A211" s="913" t="s">
        <v>108</v>
      </c>
      <c r="B211" s="914"/>
      <c r="C211" s="915"/>
      <c r="D211" s="791">
        <f>'CÁLCULO FOLHA DE PAGAMENTO'!H15</f>
        <v>10235.624400000001</v>
      </c>
      <c r="E211" s="792"/>
      <c r="F211" s="126"/>
      <c r="G211" s="119"/>
      <c r="H211" s="119"/>
    </row>
    <row r="212" spans="1:8" ht="18.75">
      <c r="A212" s="913" t="s">
        <v>109</v>
      </c>
      <c r="B212" s="914"/>
      <c r="C212" s="915"/>
      <c r="D212" s="791">
        <f>'CÁLCULO FOLHA DE PAGAMENTO'!H17</f>
        <v>0</v>
      </c>
      <c r="E212" s="792"/>
      <c r="F212" s="126"/>
      <c r="G212" s="119"/>
      <c r="H212" s="119"/>
    </row>
    <row r="213" spans="1:8" ht="15.75" customHeight="1">
      <c r="A213" s="913" t="s">
        <v>110</v>
      </c>
      <c r="B213" s="914"/>
      <c r="C213" s="915"/>
      <c r="D213" s="791">
        <f>'CÁLCULO FOLHA DE PAGAMENTO'!H19</f>
        <v>0</v>
      </c>
      <c r="E213" s="792"/>
      <c r="F213" s="126"/>
      <c r="G213" s="119"/>
      <c r="H213" s="119"/>
    </row>
    <row r="214" spans="1:8" ht="18.75">
      <c r="A214" s="896" t="s">
        <v>111</v>
      </c>
      <c r="B214" s="897"/>
      <c r="C214" s="898"/>
      <c r="D214" s="797">
        <f>D209+D210-D211-D212-D213</f>
        <v>348933.02131945977</v>
      </c>
      <c r="E214" s="798"/>
      <c r="F214" s="126"/>
      <c r="G214" s="119"/>
      <c r="H214" s="119"/>
    </row>
    <row r="215" spans="1:8" ht="15.75">
      <c r="A215" s="142"/>
      <c r="B215" s="143"/>
      <c r="C215" s="143"/>
      <c r="D215" s="144"/>
      <c r="E215" s="145"/>
      <c r="F215" s="126"/>
      <c r="G215" s="119"/>
      <c r="H215" s="119"/>
    </row>
    <row r="216" spans="1:8" ht="21" customHeight="1">
      <c r="A216" s="918" t="s">
        <v>112</v>
      </c>
      <c r="B216" s="918"/>
      <c r="C216" s="918"/>
      <c r="D216" s="144"/>
      <c r="E216" s="153"/>
      <c r="F216" s="119"/>
      <c r="G216" s="119"/>
      <c r="H216" s="119"/>
    </row>
    <row r="217" spans="1:8" ht="15.75">
      <c r="A217" s="901" t="s">
        <v>10</v>
      </c>
      <c r="B217" s="902"/>
      <c r="C217" s="903"/>
      <c r="D217" s="904" t="s">
        <v>11</v>
      </c>
      <c r="E217" s="905"/>
      <c r="F217" s="119"/>
      <c r="G217" s="119"/>
      <c r="H217" s="119"/>
    </row>
    <row r="218" spans="1:8" ht="18.75">
      <c r="A218" s="913" t="s">
        <v>113</v>
      </c>
      <c r="B218" s="914"/>
      <c r="C218" s="915"/>
      <c r="D218" s="781">
        <v>0</v>
      </c>
      <c r="E218" s="782"/>
      <c r="F218" s="119"/>
      <c r="G218" s="119"/>
      <c r="H218" s="119"/>
    </row>
    <row r="219" spans="1:8" ht="18.75">
      <c r="A219" s="913" t="s">
        <v>114</v>
      </c>
      <c r="B219" s="914"/>
      <c r="C219" s="915"/>
      <c r="D219" s="781">
        <v>0</v>
      </c>
      <c r="E219" s="782"/>
      <c r="F219" s="119"/>
      <c r="G219" s="119"/>
      <c r="H219" s="119"/>
    </row>
    <row r="220" spans="1:8" ht="21" customHeight="1">
      <c r="A220" s="913" t="s">
        <v>115</v>
      </c>
      <c r="B220" s="914"/>
      <c r="C220" s="915"/>
      <c r="D220" s="781">
        <v>0</v>
      </c>
      <c r="E220" s="782"/>
      <c r="F220" s="119"/>
      <c r="G220" s="119"/>
      <c r="H220" s="119"/>
    </row>
    <row r="221" spans="1:8" ht="18.75">
      <c r="A221" s="913" t="s">
        <v>116</v>
      </c>
      <c r="B221" s="914"/>
      <c r="C221" s="915"/>
      <c r="D221" s="781">
        <v>0</v>
      </c>
      <c r="E221" s="782"/>
      <c r="F221" s="119"/>
      <c r="G221" s="119"/>
      <c r="H221" s="119"/>
    </row>
    <row r="222" spans="1:8" ht="18.75">
      <c r="A222" s="913" t="s">
        <v>117</v>
      </c>
      <c r="B222" s="914"/>
      <c r="C222" s="915"/>
      <c r="D222" s="781">
        <v>0</v>
      </c>
      <c r="E222" s="782"/>
      <c r="F222" s="119"/>
      <c r="G222" s="119"/>
      <c r="H222" s="119"/>
    </row>
    <row r="223" spans="1:8" ht="18.75">
      <c r="A223" s="763" t="s">
        <v>105</v>
      </c>
      <c r="B223" s="764"/>
      <c r="C223" s="765"/>
      <c r="D223" s="797">
        <f>SUM(D218:E222)</f>
        <v>0</v>
      </c>
      <c r="E223" s="798"/>
      <c r="F223" s="126"/>
      <c r="G223" s="119"/>
      <c r="H223" s="155"/>
    </row>
    <row r="224" spans="1:8" ht="18.75">
      <c r="A224" s="156"/>
      <c r="B224" s="156"/>
      <c r="C224" s="156"/>
      <c r="D224" s="157"/>
      <c r="E224" s="157"/>
      <c r="F224" s="126"/>
      <c r="G224" s="119"/>
      <c r="H224" s="119"/>
    </row>
    <row r="225" spans="1:8" ht="21" customHeight="1">
      <c r="A225" s="918" t="s">
        <v>118</v>
      </c>
      <c r="B225" s="918"/>
      <c r="C225" s="918"/>
      <c r="D225" s="918"/>
      <c r="E225" s="918"/>
      <c r="F225" s="119"/>
      <c r="G225" s="119"/>
      <c r="H225" s="119"/>
    </row>
    <row r="226" spans="1:8" ht="15.75">
      <c r="A226" s="763" t="s">
        <v>10</v>
      </c>
      <c r="B226" s="764"/>
      <c r="C226" s="765"/>
      <c r="D226" s="904" t="s">
        <v>11</v>
      </c>
      <c r="E226" s="905"/>
      <c r="F226" s="119"/>
      <c r="G226" s="119"/>
      <c r="H226" s="119"/>
    </row>
    <row r="227" spans="1:8" ht="18.75">
      <c r="A227" s="913" t="s">
        <v>85</v>
      </c>
      <c r="B227" s="914"/>
      <c r="C227" s="915"/>
      <c r="D227" s="781">
        <v>0</v>
      </c>
      <c r="E227" s="782"/>
      <c r="F227" s="141"/>
      <c r="G227" s="119"/>
      <c r="H227" s="119"/>
    </row>
    <row r="228" spans="1:8" ht="18.75">
      <c r="A228" s="913" t="s">
        <v>119</v>
      </c>
      <c r="B228" s="914"/>
      <c r="C228" s="915"/>
      <c r="D228" s="781">
        <v>0</v>
      </c>
      <c r="E228" s="782"/>
      <c r="F228" s="119"/>
      <c r="G228" s="119"/>
      <c r="H228" s="119"/>
    </row>
    <row r="229" spans="1:8" ht="18.75">
      <c r="A229" s="913" t="s">
        <v>120</v>
      </c>
      <c r="B229" s="914"/>
      <c r="C229" s="915"/>
      <c r="D229" s="791">
        <f>D223</f>
        <v>0</v>
      </c>
      <c r="E229" s="792"/>
      <c r="F229" s="126"/>
      <c r="G229" s="119"/>
      <c r="H229" s="119"/>
    </row>
    <row r="230" spans="1:8" ht="18.75">
      <c r="A230" s="896" t="s">
        <v>121</v>
      </c>
      <c r="B230" s="897"/>
      <c r="C230" s="898"/>
      <c r="D230" s="797">
        <f>D227+D228-D229</f>
        <v>0</v>
      </c>
      <c r="E230" s="798"/>
      <c r="F230" s="126"/>
      <c r="G230" s="119"/>
      <c r="H230" s="119"/>
    </row>
    <row r="231" spans="1:8" ht="15.75">
      <c r="A231" s="158"/>
      <c r="B231" s="158"/>
      <c r="C231" s="159"/>
      <c r="D231" s="919"/>
      <c r="E231" s="920"/>
      <c r="F231" s="119"/>
      <c r="G231" s="119"/>
      <c r="H231" s="155"/>
    </row>
    <row r="232" spans="1:8" ht="15.75" customHeight="1">
      <c r="A232" s="839" t="s">
        <v>57</v>
      </c>
      <c r="B232" s="839"/>
      <c r="C232" s="133" t="s">
        <v>58</v>
      </c>
      <c r="D232" s="922" t="s">
        <v>57</v>
      </c>
      <c r="E232" s="923"/>
      <c r="F232" s="119"/>
      <c r="G232" s="119"/>
      <c r="H232" s="155"/>
    </row>
    <row r="233" spans="1:8" ht="36.75" customHeight="1">
      <c r="A233" s="842" t="s">
        <v>59</v>
      </c>
      <c r="B233" s="842"/>
      <c r="C233" s="135" t="s">
        <v>60</v>
      </c>
      <c r="D233" s="924" t="s">
        <v>61</v>
      </c>
      <c r="E233" s="925"/>
      <c r="F233" s="119"/>
      <c r="G233" s="119"/>
      <c r="H233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3">
    <mergeCell ref="D143:E143"/>
    <mergeCell ref="A185:C185"/>
    <mergeCell ref="D185:E185"/>
    <mergeCell ref="D42:E42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A124:C124"/>
    <mergeCell ref="A125:C12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24:E124"/>
    <mergeCell ref="D125:E125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A104:C104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B77:C77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A72:C72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G5:H5"/>
    <mergeCell ref="G4:H4"/>
    <mergeCell ref="A232:B232"/>
    <mergeCell ref="D232:E232"/>
    <mergeCell ref="A233:B233"/>
    <mergeCell ref="D233:E233"/>
    <mergeCell ref="A1:A5"/>
    <mergeCell ref="A76:A80"/>
    <mergeCell ref="A160:A164"/>
    <mergeCell ref="D2:D3"/>
    <mergeCell ref="D4:D5"/>
    <mergeCell ref="D77:D78"/>
    <mergeCell ref="D79:D80"/>
    <mergeCell ref="D161:D162"/>
    <mergeCell ref="D163:D164"/>
    <mergeCell ref="E2:E3"/>
    <mergeCell ref="E4:E5"/>
    <mergeCell ref="E77:E78"/>
    <mergeCell ref="E79:E80"/>
    <mergeCell ref="E161:E162"/>
    <mergeCell ref="E163:E164"/>
    <mergeCell ref="D8:E9"/>
    <mergeCell ref="A227:C227"/>
    <mergeCell ref="D227:E227"/>
    <mergeCell ref="A228:C228"/>
    <mergeCell ref="D228:E228"/>
    <mergeCell ref="A229:C229"/>
    <mergeCell ref="D229:E229"/>
    <mergeCell ref="A230:C230"/>
    <mergeCell ref="D230:E230"/>
    <mergeCell ref="D231:E231"/>
    <mergeCell ref="A221:C221"/>
    <mergeCell ref="D221:E221"/>
    <mergeCell ref="A222:C222"/>
    <mergeCell ref="D222:E222"/>
    <mergeCell ref="A223:C223"/>
    <mergeCell ref="D223:E223"/>
    <mergeCell ref="A225:E225"/>
    <mergeCell ref="A226:C226"/>
    <mergeCell ref="D226:E226"/>
    <mergeCell ref="A216:C216"/>
    <mergeCell ref="A217:C217"/>
    <mergeCell ref="D217:E217"/>
    <mergeCell ref="A218:C218"/>
    <mergeCell ref="D218:E218"/>
    <mergeCell ref="A219:C219"/>
    <mergeCell ref="D219:E219"/>
    <mergeCell ref="A220:C220"/>
    <mergeCell ref="D220:E220"/>
    <mergeCell ref="A210:C210"/>
    <mergeCell ref="D210:E210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03:C203"/>
    <mergeCell ref="A204:C204"/>
    <mergeCell ref="A205:C205"/>
    <mergeCell ref="D205:E205"/>
    <mergeCell ref="A208:C208"/>
    <mergeCell ref="D208:E208"/>
    <mergeCell ref="A209:C209"/>
    <mergeCell ref="D209:E209"/>
    <mergeCell ref="D203:E203"/>
    <mergeCell ref="D204:E204"/>
    <mergeCell ref="A197:C197"/>
    <mergeCell ref="D197:E197"/>
    <mergeCell ref="A198:C198"/>
    <mergeCell ref="A200:C200"/>
    <mergeCell ref="D200:E200"/>
    <mergeCell ref="A201:C201"/>
    <mergeCell ref="A202:C202"/>
    <mergeCell ref="D201:E201"/>
    <mergeCell ref="D202:E202"/>
    <mergeCell ref="A191:C191"/>
    <mergeCell ref="D191:E191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83:C183"/>
    <mergeCell ref="D183:E183"/>
    <mergeCell ref="A184:C184"/>
    <mergeCell ref="D184:E184"/>
    <mergeCell ref="A186:C186"/>
    <mergeCell ref="D186:E186"/>
    <mergeCell ref="A189:C189"/>
    <mergeCell ref="D189:E189"/>
    <mergeCell ref="A190:C190"/>
    <mergeCell ref="D190:E190"/>
    <mergeCell ref="A176:C176"/>
    <mergeCell ref="D176:E176"/>
    <mergeCell ref="A177:C177"/>
    <mergeCell ref="D177:E177"/>
    <mergeCell ref="A178:C178"/>
    <mergeCell ref="D178:E178"/>
    <mergeCell ref="A179:C179"/>
    <mergeCell ref="D179:E179"/>
    <mergeCell ref="A182:C182"/>
    <mergeCell ref="D182:E182"/>
    <mergeCell ref="A169:C169"/>
    <mergeCell ref="D169:E169"/>
    <mergeCell ref="A170:C170"/>
    <mergeCell ref="D170:E170"/>
    <mergeCell ref="A171:C171"/>
    <mergeCell ref="D171:E171"/>
    <mergeCell ref="A172:C172"/>
    <mergeCell ref="D172:E172"/>
    <mergeCell ref="A175:C175"/>
    <mergeCell ref="D175:E175"/>
    <mergeCell ref="B161:C161"/>
    <mergeCell ref="B162:C162"/>
    <mergeCell ref="B163:C163"/>
    <mergeCell ref="B164:C164"/>
    <mergeCell ref="A165:B165"/>
    <mergeCell ref="C165:E165"/>
    <mergeCell ref="A166:B166"/>
    <mergeCell ref="C166:E166"/>
    <mergeCell ref="A168:C168"/>
    <mergeCell ref="D168:E168"/>
    <mergeCell ref="A156:C156"/>
    <mergeCell ref="D156:E156"/>
    <mergeCell ref="D157:E157"/>
    <mergeCell ref="A158:B158"/>
    <mergeCell ref="D158:E158"/>
    <mergeCell ref="A159:B159"/>
    <mergeCell ref="D159:E159"/>
    <mergeCell ref="B160:C160"/>
    <mergeCell ref="D160:E160"/>
    <mergeCell ref="A150:C150"/>
    <mergeCell ref="D150:E150"/>
    <mergeCell ref="A152:C152"/>
    <mergeCell ref="D152:E152"/>
    <mergeCell ref="A153:C153"/>
    <mergeCell ref="D153:E153"/>
    <mergeCell ref="A154:C154"/>
    <mergeCell ref="D154:E154"/>
    <mergeCell ref="A155:C155"/>
    <mergeCell ref="D155:E155"/>
    <mergeCell ref="D151:E151"/>
    <mergeCell ref="A145:C145"/>
    <mergeCell ref="D145:E145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44:C144"/>
    <mergeCell ref="D144:E144"/>
    <mergeCell ref="A141:C141"/>
    <mergeCell ref="D141:E141"/>
    <mergeCell ref="A142:C142"/>
    <mergeCell ref="D142:E142"/>
    <mergeCell ref="A126:C126"/>
    <mergeCell ref="D126:E126"/>
    <mergeCell ref="A127:C127"/>
    <mergeCell ref="D127:E127"/>
    <mergeCell ref="A128:C128"/>
    <mergeCell ref="A129:C129"/>
    <mergeCell ref="A130:C130"/>
    <mergeCell ref="A143:C143"/>
    <mergeCell ref="D128:E128"/>
    <mergeCell ref="D129:E129"/>
    <mergeCell ref="D130:E130"/>
    <mergeCell ref="D131:E131"/>
    <mergeCell ref="A136:C136"/>
    <mergeCell ref="A137:C137"/>
    <mergeCell ref="A138:C138"/>
    <mergeCell ref="A139:C139"/>
    <mergeCell ref="A140:C140"/>
    <mergeCell ref="A131:C131"/>
    <mergeCell ref="A132:C132"/>
    <mergeCell ref="A133:C133"/>
    <mergeCell ref="A134:C134"/>
    <mergeCell ref="A135:C135"/>
    <mergeCell ref="A100:C100"/>
    <mergeCell ref="D100:E100"/>
    <mergeCell ref="A101:C101"/>
    <mergeCell ref="D101:E101"/>
    <mergeCell ref="A102:C102"/>
    <mergeCell ref="D102:E102"/>
    <mergeCell ref="A103:C103"/>
    <mergeCell ref="D103:E103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D105:E105"/>
    <mergeCell ref="A105:C105"/>
    <mergeCell ref="D104:E104"/>
    <mergeCell ref="A91:C91"/>
    <mergeCell ref="A92:C92"/>
    <mergeCell ref="A93:C93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D66:E66"/>
    <mergeCell ref="A67:C67"/>
    <mergeCell ref="D67:E67"/>
    <mergeCell ref="A68:C68"/>
    <mergeCell ref="D68:E68"/>
    <mergeCell ref="A69:C69"/>
    <mergeCell ref="D69:E69"/>
    <mergeCell ref="A70:C70"/>
    <mergeCell ref="A71:C71"/>
    <mergeCell ref="D70:E70"/>
    <mergeCell ref="D71:E71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D52:E52"/>
    <mergeCell ref="D53:E53"/>
    <mergeCell ref="D54:E54"/>
    <mergeCell ref="D55:E55"/>
    <mergeCell ref="A56:C56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D41:E41"/>
    <mergeCell ref="A43:C43"/>
    <mergeCell ref="D43:E43"/>
    <mergeCell ref="A44:C44"/>
    <mergeCell ref="D44:E44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20:C20"/>
    <mergeCell ref="D20:E20"/>
    <mergeCell ref="A21:C21"/>
    <mergeCell ref="A22:C22"/>
    <mergeCell ref="D22:E22"/>
    <mergeCell ref="A23:C23"/>
    <mergeCell ref="D23:E23"/>
    <mergeCell ref="A24:C24"/>
    <mergeCell ref="D24:E2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</mergeCells>
  <pageMargins left="0.511811024" right="0.511811024" top="0.78740157499999996" bottom="0.78740157499999996" header="0.31496062000000002" footer="0.31496062000000002"/>
  <pageSetup paperSize="9" scale="17" orientation="portrait" horizontalDpi="300" verticalDpi="300" r:id="rId2"/>
  <rowBreaks count="2" manualBreakCount="2">
    <brk id="75" max="16383" man="1"/>
    <brk id="159" max="16383" man="1"/>
  </rowBreaks>
  <colBreaks count="1" manualBreakCount="1">
    <brk id="5" max="1048575" man="1"/>
  </colBreaks>
  <ignoredErrors>
    <ignoredError sqref="D151" unlockedFormula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6"/>
  <sheetViews>
    <sheetView topLeftCell="A44" zoomScale="80" zoomScaleNormal="80" workbookViewId="0">
      <selection activeCell="P2" sqref="P2:P76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40" t="s">
        <v>171</v>
      </c>
      <c r="B1" s="640" t="s">
        <v>172</v>
      </c>
      <c r="C1" s="640" t="s">
        <v>173</v>
      </c>
      <c r="D1" s="667" t="s">
        <v>174</v>
      </c>
      <c r="E1" s="640" t="s">
        <v>175</v>
      </c>
      <c r="F1" s="667" t="s">
        <v>176</v>
      </c>
      <c r="G1" s="640" t="s">
        <v>177</v>
      </c>
      <c r="H1" s="668" t="s">
        <v>394</v>
      </c>
      <c r="I1" s="668" t="s">
        <v>395</v>
      </c>
      <c r="J1" s="669" t="s">
        <v>396</v>
      </c>
      <c r="K1" s="669" t="s">
        <v>397</v>
      </c>
      <c r="L1" s="669" t="s">
        <v>398</v>
      </c>
      <c r="M1" s="669" t="s">
        <v>399</v>
      </c>
      <c r="N1" s="669" t="s">
        <v>400</v>
      </c>
      <c r="O1" s="669" t="s">
        <v>401</v>
      </c>
      <c r="P1" s="669" t="s">
        <v>402</v>
      </c>
    </row>
    <row r="2" spans="1:16" s="265" customFormat="1">
      <c r="A2" s="655" t="s">
        <v>519</v>
      </c>
      <c r="B2" s="656" t="s">
        <v>550</v>
      </c>
      <c r="C2" s="657" t="s">
        <v>551</v>
      </c>
      <c r="D2" s="658" t="s">
        <v>552</v>
      </c>
      <c r="E2" s="659">
        <v>2</v>
      </c>
      <c r="F2" s="660">
        <v>322205</v>
      </c>
      <c r="G2" s="661" t="s">
        <v>852</v>
      </c>
      <c r="H2" s="662">
        <v>1</v>
      </c>
      <c r="I2" s="663">
        <v>30</v>
      </c>
      <c r="J2" s="664">
        <v>1412</v>
      </c>
      <c r="K2" s="665">
        <v>0</v>
      </c>
      <c r="L2" s="665">
        <v>0</v>
      </c>
      <c r="M2" s="665">
        <v>344.44</v>
      </c>
      <c r="N2" s="665">
        <v>0</v>
      </c>
      <c r="O2" s="665">
        <v>217.03</v>
      </c>
      <c r="P2" s="666">
        <f>SUM(J2:N2)-O2</f>
        <v>1539.41</v>
      </c>
    </row>
    <row r="3" spans="1:16" s="303" customFormat="1">
      <c r="A3" s="651" t="s">
        <v>519</v>
      </c>
      <c r="B3" s="162" t="s">
        <v>550</v>
      </c>
      <c r="C3" s="262" t="s">
        <v>553</v>
      </c>
      <c r="D3" s="301" t="s">
        <v>554</v>
      </c>
      <c r="E3" s="304">
        <v>2</v>
      </c>
      <c r="F3" s="305">
        <v>223505</v>
      </c>
      <c r="G3" s="661" t="s">
        <v>852</v>
      </c>
      <c r="H3" s="310">
        <v>1</v>
      </c>
      <c r="I3" s="507">
        <v>30</v>
      </c>
      <c r="J3" s="532">
        <v>2611.92</v>
      </c>
      <c r="K3" s="533">
        <v>0</v>
      </c>
      <c r="L3" s="533">
        <v>0</v>
      </c>
      <c r="M3" s="533">
        <v>889.76</v>
      </c>
      <c r="N3" s="533">
        <v>143.66</v>
      </c>
      <c r="O3" s="533">
        <v>434.45</v>
      </c>
      <c r="P3" s="652">
        <f t="shared" ref="P3:P50" si="0">SUM(J3:N3)-O3</f>
        <v>3210.8900000000003</v>
      </c>
    </row>
    <row r="4" spans="1:16" s="583" customFormat="1">
      <c r="A4" s="653" t="s">
        <v>519</v>
      </c>
      <c r="B4" s="576" t="s">
        <v>550</v>
      </c>
      <c r="C4" s="575" t="s">
        <v>555</v>
      </c>
      <c r="D4" s="577" t="s">
        <v>556</v>
      </c>
      <c r="E4" s="578">
        <v>3</v>
      </c>
      <c r="F4" s="584">
        <v>513425</v>
      </c>
      <c r="G4" s="661" t="s">
        <v>852</v>
      </c>
      <c r="H4" s="580">
        <v>1</v>
      </c>
      <c r="I4" s="580">
        <v>44</v>
      </c>
      <c r="J4" s="581">
        <v>1412</v>
      </c>
      <c r="K4" s="582">
        <v>0</v>
      </c>
      <c r="L4" s="533">
        <v>0</v>
      </c>
      <c r="M4" s="582">
        <v>363.43</v>
      </c>
      <c r="N4" s="582">
        <v>0</v>
      </c>
      <c r="O4" s="582">
        <v>439.43</v>
      </c>
      <c r="P4" s="654">
        <f t="shared" si="0"/>
        <v>1336</v>
      </c>
    </row>
    <row r="5" spans="1:16" s="583" customFormat="1">
      <c r="A5" s="653" t="s">
        <v>519</v>
      </c>
      <c r="B5" s="576" t="s">
        <v>550</v>
      </c>
      <c r="C5" s="575" t="s">
        <v>557</v>
      </c>
      <c r="D5" s="577" t="s">
        <v>558</v>
      </c>
      <c r="E5" s="578">
        <v>3</v>
      </c>
      <c r="F5" s="584">
        <v>521130</v>
      </c>
      <c r="G5" s="661" t="s">
        <v>852</v>
      </c>
      <c r="H5" s="580">
        <v>1</v>
      </c>
      <c r="I5" s="580">
        <v>44</v>
      </c>
      <c r="J5" s="581">
        <v>1412</v>
      </c>
      <c r="K5" s="582">
        <v>0</v>
      </c>
      <c r="L5" s="533">
        <v>0</v>
      </c>
      <c r="M5" s="582">
        <v>257.94</v>
      </c>
      <c r="N5" s="582">
        <v>0</v>
      </c>
      <c r="O5" s="582">
        <v>209.25</v>
      </c>
      <c r="P5" s="654">
        <f t="shared" si="0"/>
        <v>1460.69</v>
      </c>
    </row>
    <row r="6" spans="1:16" s="264" customFormat="1">
      <c r="A6" s="651" t="s">
        <v>519</v>
      </c>
      <c r="B6" s="162" t="s">
        <v>550</v>
      </c>
      <c r="C6" s="299" t="s">
        <v>559</v>
      </c>
      <c r="D6" s="300" t="s">
        <v>703</v>
      </c>
      <c r="E6" s="304">
        <v>2</v>
      </c>
      <c r="F6" s="308">
        <v>223505</v>
      </c>
      <c r="G6" s="661" t="s">
        <v>852</v>
      </c>
      <c r="H6" s="310">
        <v>1</v>
      </c>
      <c r="I6" s="507">
        <v>40</v>
      </c>
      <c r="J6" s="532">
        <v>4788.5200000000004</v>
      </c>
      <c r="K6" s="533">
        <v>0</v>
      </c>
      <c r="L6" s="533">
        <v>0</v>
      </c>
      <c r="M6" s="533">
        <v>1359.56</v>
      </c>
      <c r="N6" s="533">
        <v>263.37</v>
      </c>
      <c r="O6" s="533">
        <v>1294.31</v>
      </c>
      <c r="P6" s="652">
        <f t="shared" si="0"/>
        <v>5117.1399999999994</v>
      </c>
    </row>
    <row r="7" spans="1:16" s="264" customFormat="1">
      <c r="A7" s="651" t="s">
        <v>519</v>
      </c>
      <c r="B7" s="162" t="s">
        <v>550</v>
      </c>
      <c r="C7" s="262" t="s">
        <v>560</v>
      </c>
      <c r="D7" s="301" t="s">
        <v>561</v>
      </c>
      <c r="E7" s="304">
        <v>2</v>
      </c>
      <c r="F7" s="308">
        <v>322205</v>
      </c>
      <c r="G7" s="661" t="s">
        <v>852</v>
      </c>
      <c r="H7" s="310">
        <v>1</v>
      </c>
      <c r="I7" s="507">
        <v>30</v>
      </c>
      <c r="J7" s="532">
        <v>1129.5999999999999</v>
      </c>
      <c r="K7" s="533">
        <v>83.76</v>
      </c>
      <c r="L7" s="533">
        <v>0</v>
      </c>
      <c r="M7" s="533">
        <v>858.05</v>
      </c>
      <c r="N7" s="533">
        <v>0</v>
      </c>
      <c r="O7" s="533">
        <v>299.97000000000003</v>
      </c>
      <c r="P7" s="652">
        <f t="shared" si="0"/>
        <v>1771.4399999999998</v>
      </c>
    </row>
    <row r="8" spans="1:16" s="303" customFormat="1">
      <c r="A8" s="651" t="s">
        <v>519</v>
      </c>
      <c r="B8" s="162" t="s">
        <v>550</v>
      </c>
      <c r="C8" s="262" t="s">
        <v>562</v>
      </c>
      <c r="D8" s="301" t="s">
        <v>563</v>
      </c>
      <c r="E8" s="304">
        <v>2</v>
      </c>
      <c r="F8" s="305">
        <v>322205</v>
      </c>
      <c r="G8" s="661" t="s">
        <v>852</v>
      </c>
      <c r="H8" s="310">
        <v>1</v>
      </c>
      <c r="I8" s="507">
        <v>30</v>
      </c>
      <c r="J8" s="532">
        <v>1412</v>
      </c>
      <c r="K8" s="533">
        <v>0</v>
      </c>
      <c r="L8" s="533">
        <v>0</v>
      </c>
      <c r="M8" s="533">
        <v>602.95000000000005</v>
      </c>
      <c r="N8" s="533">
        <v>0</v>
      </c>
      <c r="O8" s="533">
        <v>243.16</v>
      </c>
      <c r="P8" s="652">
        <f t="shared" si="0"/>
        <v>1771.79</v>
      </c>
    </row>
    <row r="9" spans="1:16" s="303" customFormat="1">
      <c r="A9" s="651" t="s">
        <v>519</v>
      </c>
      <c r="B9" s="162" t="s">
        <v>550</v>
      </c>
      <c r="C9" s="262" t="s">
        <v>694</v>
      </c>
      <c r="D9" s="301" t="s">
        <v>695</v>
      </c>
      <c r="E9" s="304">
        <v>3</v>
      </c>
      <c r="F9" s="305">
        <v>422105</v>
      </c>
      <c r="G9" s="661" t="s">
        <v>852</v>
      </c>
      <c r="H9" s="310">
        <v>1</v>
      </c>
      <c r="I9" s="507">
        <v>44</v>
      </c>
      <c r="J9" s="532">
        <v>1412</v>
      </c>
      <c r="K9" s="533">
        <v>0</v>
      </c>
      <c r="L9" s="533">
        <v>0</v>
      </c>
      <c r="M9" s="533">
        <v>24.49</v>
      </c>
      <c r="N9" s="533">
        <v>0</v>
      </c>
      <c r="O9" s="533">
        <v>193.82</v>
      </c>
      <c r="P9" s="652">
        <f t="shared" si="0"/>
        <v>1242.67</v>
      </c>
    </row>
    <row r="10" spans="1:16" s="303" customFormat="1">
      <c r="A10" s="651" t="s">
        <v>519</v>
      </c>
      <c r="B10" s="162" t="s">
        <v>550</v>
      </c>
      <c r="C10" s="262" t="s">
        <v>717</v>
      </c>
      <c r="D10" s="301" t="s">
        <v>718</v>
      </c>
      <c r="E10" s="304">
        <v>3</v>
      </c>
      <c r="F10" s="305">
        <v>514320</v>
      </c>
      <c r="G10" s="661" t="s">
        <v>852</v>
      </c>
      <c r="H10" s="310">
        <v>1</v>
      </c>
      <c r="I10" s="507">
        <v>44</v>
      </c>
      <c r="J10" s="532">
        <v>1412</v>
      </c>
      <c r="K10" s="533">
        <v>0</v>
      </c>
      <c r="L10" s="533">
        <v>0</v>
      </c>
      <c r="M10" s="533">
        <v>706.66</v>
      </c>
      <c r="N10" s="533">
        <v>0</v>
      </c>
      <c r="O10" s="533">
        <v>255.21</v>
      </c>
      <c r="P10" s="652">
        <f t="shared" si="0"/>
        <v>1863.4499999999998</v>
      </c>
    </row>
    <row r="11" spans="1:16" s="303" customFormat="1">
      <c r="A11" s="651" t="s">
        <v>519</v>
      </c>
      <c r="B11" s="162" t="s">
        <v>550</v>
      </c>
      <c r="C11" s="262" t="s">
        <v>564</v>
      </c>
      <c r="D11" s="301" t="s">
        <v>565</v>
      </c>
      <c r="E11" s="304">
        <v>2</v>
      </c>
      <c r="F11" s="307">
        <v>223505</v>
      </c>
      <c r="G11" s="661" t="s">
        <v>852</v>
      </c>
      <c r="H11" s="310">
        <v>1</v>
      </c>
      <c r="I11" s="507">
        <v>30</v>
      </c>
      <c r="J11" s="532">
        <v>2611.92</v>
      </c>
      <c r="K11" s="533">
        <v>0</v>
      </c>
      <c r="L11" s="533">
        <v>0</v>
      </c>
      <c r="M11" s="533">
        <v>558.48</v>
      </c>
      <c r="N11" s="533">
        <v>143.66</v>
      </c>
      <c r="O11" s="533">
        <v>348.05</v>
      </c>
      <c r="P11" s="652">
        <f t="shared" si="0"/>
        <v>2966.0099999999998</v>
      </c>
    </row>
    <row r="12" spans="1:16" s="303" customFormat="1">
      <c r="A12" s="651" t="s">
        <v>519</v>
      </c>
      <c r="B12" s="162" t="s">
        <v>550</v>
      </c>
      <c r="C12" s="262" t="s">
        <v>566</v>
      </c>
      <c r="D12" s="301" t="s">
        <v>567</v>
      </c>
      <c r="E12" s="304">
        <v>1</v>
      </c>
      <c r="F12" s="308">
        <v>225124</v>
      </c>
      <c r="G12" s="661" t="s">
        <v>852</v>
      </c>
      <c r="H12" s="310">
        <v>1</v>
      </c>
      <c r="I12" s="310">
        <v>44</v>
      </c>
      <c r="J12" s="532">
        <v>5200</v>
      </c>
      <c r="K12" s="533">
        <v>0</v>
      </c>
      <c r="L12" s="533">
        <v>0</v>
      </c>
      <c r="M12" s="533">
        <v>282.39999999999998</v>
      </c>
      <c r="N12" s="533">
        <v>0</v>
      </c>
      <c r="O12" s="533">
        <v>477.5</v>
      </c>
      <c r="P12" s="652">
        <f t="shared" si="0"/>
        <v>5004.8999999999996</v>
      </c>
    </row>
    <row r="13" spans="1:16" s="303" customFormat="1">
      <c r="A13" s="651" t="s">
        <v>519</v>
      </c>
      <c r="B13" s="162" t="s">
        <v>550</v>
      </c>
      <c r="C13" s="262" t="s">
        <v>710</v>
      </c>
      <c r="D13" s="301" t="s">
        <v>711</v>
      </c>
      <c r="E13" s="304">
        <v>3</v>
      </c>
      <c r="F13" s="308">
        <v>782320</v>
      </c>
      <c r="G13" s="661" t="s">
        <v>852</v>
      </c>
      <c r="H13" s="310">
        <v>1</v>
      </c>
      <c r="I13" s="310">
        <v>44</v>
      </c>
      <c r="J13" s="532">
        <v>1627.5</v>
      </c>
      <c r="K13" s="533">
        <v>0</v>
      </c>
      <c r="L13" s="533">
        <v>0</v>
      </c>
      <c r="M13" s="533">
        <v>315.52</v>
      </c>
      <c r="N13" s="533">
        <v>0</v>
      </c>
      <c r="O13" s="533">
        <v>154.69</v>
      </c>
      <c r="P13" s="652">
        <f t="shared" si="0"/>
        <v>1788.33</v>
      </c>
    </row>
    <row r="14" spans="1:16" s="303" customFormat="1">
      <c r="A14" s="651" t="s">
        <v>519</v>
      </c>
      <c r="B14" s="162" t="s">
        <v>550</v>
      </c>
      <c r="C14" s="262" t="s">
        <v>568</v>
      </c>
      <c r="D14" s="301" t="s">
        <v>569</v>
      </c>
      <c r="E14" s="304">
        <v>3</v>
      </c>
      <c r="F14" s="305">
        <v>422105</v>
      </c>
      <c r="G14" s="661" t="s">
        <v>852</v>
      </c>
      <c r="H14" s="310">
        <v>1</v>
      </c>
      <c r="I14" s="310">
        <v>44</v>
      </c>
      <c r="J14" s="532">
        <v>47.07</v>
      </c>
      <c r="K14" s="533">
        <v>2017.07</v>
      </c>
      <c r="L14" s="533">
        <v>0</v>
      </c>
      <c r="M14" s="533">
        <v>0</v>
      </c>
      <c r="N14" s="533">
        <v>0</v>
      </c>
      <c r="O14" s="533">
        <v>1899.76</v>
      </c>
      <c r="P14" s="652">
        <f t="shared" si="0"/>
        <v>164.37999999999988</v>
      </c>
    </row>
    <row r="15" spans="1:16" s="303" customFormat="1">
      <c r="A15" s="651" t="s">
        <v>519</v>
      </c>
      <c r="B15" s="162" t="s">
        <v>550</v>
      </c>
      <c r="C15" s="262" t="s">
        <v>570</v>
      </c>
      <c r="D15" s="301" t="s">
        <v>571</v>
      </c>
      <c r="E15" s="304">
        <v>2</v>
      </c>
      <c r="F15" s="305">
        <v>223505</v>
      </c>
      <c r="G15" s="661" t="s">
        <v>852</v>
      </c>
      <c r="H15" s="310">
        <v>1</v>
      </c>
      <c r="I15" s="507">
        <v>30</v>
      </c>
      <c r="J15" s="532">
        <v>2611.92</v>
      </c>
      <c r="K15" s="533">
        <v>0</v>
      </c>
      <c r="L15" s="533">
        <v>0</v>
      </c>
      <c r="M15" s="533">
        <v>834.55</v>
      </c>
      <c r="N15" s="533">
        <v>143.66</v>
      </c>
      <c r="O15" s="533">
        <v>476.95</v>
      </c>
      <c r="P15" s="652">
        <f t="shared" si="0"/>
        <v>3113.1800000000003</v>
      </c>
    </row>
    <row r="16" spans="1:16" s="583" customFormat="1">
      <c r="A16" s="653" t="s">
        <v>519</v>
      </c>
      <c r="B16" s="576" t="s">
        <v>550</v>
      </c>
      <c r="C16" s="575" t="s">
        <v>756</v>
      </c>
      <c r="D16" s="577" t="s">
        <v>757</v>
      </c>
      <c r="E16" s="578">
        <v>1</v>
      </c>
      <c r="F16" s="579">
        <v>225124</v>
      </c>
      <c r="G16" s="661" t="s">
        <v>852</v>
      </c>
      <c r="H16" s="580">
        <v>1</v>
      </c>
      <c r="I16" s="580">
        <v>4</v>
      </c>
      <c r="J16" s="581">
        <v>5200</v>
      </c>
      <c r="K16" s="582">
        <v>0</v>
      </c>
      <c r="L16" s="533">
        <v>0</v>
      </c>
      <c r="M16" s="582">
        <v>282.39999999999998</v>
      </c>
      <c r="N16" s="582">
        <v>0</v>
      </c>
      <c r="O16" s="582">
        <v>466.29</v>
      </c>
      <c r="P16" s="654">
        <f t="shared" si="0"/>
        <v>5016.1099999999997</v>
      </c>
    </row>
    <row r="17" spans="1:16" s="303" customFormat="1">
      <c r="A17" s="651" t="s">
        <v>519</v>
      </c>
      <c r="B17" s="162" t="s">
        <v>550</v>
      </c>
      <c r="C17" s="262" t="s">
        <v>572</v>
      </c>
      <c r="D17" s="301" t="s">
        <v>573</v>
      </c>
      <c r="E17" s="304">
        <v>2</v>
      </c>
      <c r="F17" s="305">
        <v>322205</v>
      </c>
      <c r="G17" s="661" t="s">
        <v>852</v>
      </c>
      <c r="H17" s="310">
        <v>1</v>
      </c>
      <c r="I17" s="507">
        <v>30</v>
      </c>
      <c r="J17" s="532">
        <v>1412</v>
      </c>
      <c r="K17" s="533">
        <v>0</v>
      </c>
      <c r="L17" s="533">
        <v>0</v>
      </c>
      <c r="M17" s="533">
        <v>421.99</v>
      </c>
      <c r="N17" s="533">
        <v>0</v>
      </c>
      <c r="O17" s="533">
        <v>217.03</v>
      </c>
      <c r="P17" s="652">
        <f t="shared" si="0"/>
        <v>1616.96</v>
      </c>
    </row>
    <row r="18" spans="1:16" s="583" customFormat="1">
      <c r="A18" s="653" t="s">
        <v>519</v>
      </c>
      <c r="B18" s="576" t="s">
        <v>550</v>
      </c>
      <c r="C18" s="575" t="s">
        <v>651</v>
      </c>
      <c r="D18" s="577" t="s">
        <v>650</v>
      </c>
      <c r="E18" s="578">
        <v>3</v>
      </c>
      <c r="F18" s="584">
        <v>514320</v>
      </c>
      <c r="G18" s="661" t="s">
        <v>852</v>
      </c>
      <c r="H18" s="580">
        <v>1</v>
      </c>
      <c r="I18" s="580">
        <v>44</v>
      </c>
      <c r="J18" s="581">
        <v>1412</v>
      </c>
      <c r="K18" s="582">
        <v>0</v>
      </c>
      <c r="L18" s="533">
        <v>0</v>
      </c>
      <c r="M18" s="582">
        <v>282.39999999999998</v>
      </c>
      <c r="N18" s="582">
        <v>0</v>
      </c>
      <c r="O18" s="582">
        <v>217.03</v>
      </c>
      <c r="P18" s="654">
        <f t="shared" si="0"/>
        <v>1477.3700000000001</v>
      </c>
    </row>
    <row r="19" spans="1:16" s="303" customFormat="1">
      <c r="A19" s="651" t="s">
        <v>519</v>
      </c>
      <c r="B19" s="162" t="s">
        <v>550</v>
      </c>
      <c r="C19" s="262" t="s">
        <v>712</v>
      </c>
      <c r="D19" s="301" t="s">
        <v>713</v>
      </c>
      <c r="E19" s="304">
        <v>3</v>
      </c>
      <c r="F19" s="305">
        <v>514320</v>
      </c>
      <c r="G19" s="661" t="s">
        <v>852</v>
      </c>
      <c r="H19" s="310">
        <v>1</v>
      </c>
      <c r="I19" s="310">
        <v>44</v>
      </c>
      <c r="J19" s="532">
        <v>1412</v>
      </c>
      <c r="K19" s="533">
        <v>0</v>
      </c>
      <c r="L19" s="533">
        <v>0</v>
      </c>
      <c r="M19" s="533">
        <v>480.75</v>
      </c>
      <c r="N19" s="533">
        <v>0</v>
      </c>
      <c r="O19" s="533">
        <v>234.88</v>
      </c>
      <c r="P19" s="652">
        <f t="shared" si="0"/>
        <v>1657.87</v>
      </c>
    </row>
    <row r="20" spans="1:16" s="303" customFormat="1">
      <c r="A20" s="651" t="s">
        <v>519</v>
      </c>
      <c r="B20" s="162" t="s">
        <v>550</v>
      </c>
      <c r="C20" s="262" t="s">
        <v>574</v>
      </c>
      <c r="D20" s="301" t="s">
        <v>575</v>
      </c>
      <c r="E20" s="304">
        <v>3</v>
      </c>
      <c r="F20" s="308">
        <v>782320</v>
      </c>
      <c r="G20" s="661" t="s">
        <v>852</v>
      </c>
      <c r="H20" s="310">
        <v>1</v>
      </c>
      <c r="I20" s="310">
        <v>44</v>
      </c>
      <c r="J20" s="532">
        <v>1627.5</v>
      </c>
      <c r="K20" s="533">
        <v>0</v>
      </c>
      <c r="L20" s="533">
        <v>0</v>
      </c>
      <c r="M20" s="533">
        <v>497.7</v>
      </c>
      <c r="N20" s="533">
        <v>0</v>
      </c>
      <c r="O20" s="533">
        <v>171.08</v>
      </c>
      <c r="P20" s="652">
        <f t="shared" si="0"/>
        <v>1954.12</v>
      </c>
    </row>
    <row r="21" spans="1:16" s="303" customFormat="1">
      <c r="A21" s="651" t="s">
        <v>519</v>
      </c>
      <c r="B21" s="162" t="s">
        <v>550</v>
      </c>
      <c r="C21" s="262" t="s">
        <v>576</v>
      </c>
      <c r="D21" s="301" t="s">
        <v>577</v>
      </c>
      <c r="E21" s="304">
        <v>2</v>
      </c>
      <c r="F21" s="305">
        <v>223505</v>
      </c>
      <c r="G21" s="661" t="s">
        <v>852</v>
      </c>
      <c r="H21" s="310">
        <v>1</v>
      </c>
      <c r="I21" s="507">
        <v>30</v>
      </c>
      <c r="J21" s="532">
        <v>2611.92</v>
      </c>
      <c r="K21" s="533">
        <v>0</v>
      </c>
      <c r="L21" s="533">
        <v>0</v>
      </c>
      <c r="M21" s="533">
        <v>392.83</v>
      </c>
      <c r="N21" s="533">
        <v>143.66</v>
      </c>
      <c r="O21" s="533">
        <v>315.75</v>
      </c>
      <c r="P21" s="652">
        <f t="shared" si="0"/>
        <v>2832.66</v>
      </c>
    </row>
    <row r="22" spans="1:16" s="303" customFormat="1">
      <c r="A22" s="651" t="s">
        <v>519</v>
      </c>
      <c r="B22" s="162" t="s">
        <v>550</v>
      </c>
      <c r="C22" s="262" t="s">
        <v>697</v>
      </c>
      <c r="D22" s="301" t="s">
        <v>696</v>
      </c>
      <c r="E22" s="304">
        <v>3</v>
      </c>
      <c r="F22" s="305">
        <v>514320</v>
      </c>
      <c r="G22" s="661" t="s">
        <v>852</v>
      </c>
      <c r="H22" s="310">
        <v>1</v>
      </c>
      <c r="I22" s="507">
        <v>44</v>
      </c>
      <c r="J22" s="532">
        <v>1223.73</v>
      </c>
      <c r="K22" s="533">
        <v>0</v>
      </c>
      <c r="L22" s="533">
        <v>0</v>
      </c>
      <c r="M22" s="533">
        <v>721.83</v>
      </c>
      <c r="N22" s="533">
        <v>0</v>
      </c>
      <c r="O22" s="533">
        <v>147.93</v>
      </c>
      <c r="P22" s="652">
        <f t="shared" si="0"/>
        <v>1797.6299999999999</v>
      </c>
    </row>
    <row r="23" spans="1:16" s="303" customFormat="1">
      <c r="A23" s="651" t="s">
        <v>519</v>
      </c>
      <c r="B23" s="162" t="s">
        <v>550</v>
      </c>
      <c r="C23" s="262" t="s">
        <v>837</v>
      </c>
      <c r="D23" s="301" t="s">
        <v>838</v>
      </c>
      <c r="E23" s="304">
        <v>3</v>
      </c>
      <c r="F23" s="305">
        <v>514320</v>
      </c>
      <c r="G23" s="661" t="s">
        <v>852</v>
      </c>
      <c r="H23" s="310">
        <v>1</v>
      </c>
      <c r="I23" s="507">
        <v>44</v>
      </c>
      <c r="J23" s="532">
        <v>1412</v>
      </c>
      <c r="K23" s="533">
        <v>0</v>
      </c>
      <c r="L23" s="533">
        <v>0</v>
      </c>
      <c r="M23" s="533">
        <v>488.1</v>
      </c>
      <c r="N23" s="533">
        <v>0</v>
      </c>
      <c r="O23" s="533">
        <v>150.82</v>
      </c>
      <c r="P23" s="652">
        <f t="shared" ref="P23" si="1">SUM(J23:N23)-O23</f>
        <v>1749.28</v>
      </c>
    </row>
    <row r="24" spans="1:16" s="303" customFormat="1">
      <c r="A24" s="651" t="s">
        <v>519</v>
      </c>
      <c r="B24" s="162" t="s">
        <v>550</v>
      </c>
      <c r="C24" s="262" t="s">
        <v>790</v>
      </c>
      <c r="D24" s="301" t="s">
        <v>791</v>
      </c>
      <c r="E24" s="304">
        <v>3</v>
      </c>
      <c r="F24" s="308">
        <v>782305</v>
      </c>
      <c r="G24" s="661" t="s">
        <v>852</v>
      </c>
      <c r="H24" s="310">
        <v>1</v>
      </c>
      <c r="I24" s="507">
        <v>44</v>
      </c>
      <c r="J24" s="532">
        <v>1412</v>
      </c>
      <c r="K24" s="533">
        <v>0</v>
      </c>
      <c r="L24" s="533">
        <v>0</v>
      </c>
      <c r="M24" s="533">
        <v>282.39999999999998</v>
      </c>
      <c r="N24" s="533">
        <v>0</v>
      </c>
      <c r="O24" s="533">
        <v>217.03</v>
      </c>
      <c r="P24" s="652">
        <f t="shared" ref="P24" si="2">SUM(J24:N24)-O24</f>
        <v>1477.3700000000001</v>
      </c>
    </row>
    <row r="25" spans="1:16" s="303" customFormat="1">
      <c r="A25" s="651" t="s">
        <v>519</v>
      </c>
      <c r="B25" s="162" t="s">
        <v>550</v>
      </c>
      <c r="C25" s="262" t="s">
        <v>578</v>
      </c>
      <c r="D25" s="301" t="s">
        <v>579</v>
      </c>
      <c r="E25" s="304">
        <v>2</v>
      </c>
      <c r="F25" s="308">
        <v>223405</v>
      </c>
      <c r="G25" s="661" t="s">
        <v>852</v>
      </c>
      <c r="H25" s="310">
        <v>1</v>
      </c>
      <c r="I25" s="310">
        <v>26</v>
      </c>
      <c r="J25" s="532">
        <v>3885.78</v>
      </c>
      <c r="K25" s="533">
        <v>0</v>
      </c>
      <c r="L25" s="533">
        <v>0</v>
      </c>
      <c r="M25" s="533">
        <v>522.38</v>
      </c>
      <c r="N25" s="533">
        <v>0</v>
      </c>
      <c r="O25" s="533">
        <v>609.85</v>
      </c>
      <c r="P25" s="652">
        <f t="shared" si="0"/>
        <v>3798.31</v>
      </c>
    </row>
    <row r="26" spans="1:16" s="303" customFormat="1">
      <c r="A26" s="651" t="s">
        <v>519</v>
      </c>
      <c r="B26" s="162" t="s">
        <v>550</v>
      </c>
      <c r="C26" s="262" t="s">
        <v>719</v>
      </c>
      <c r="D26" s="301" t="s">
        <v>720</v>
      </c>
      <c r="E26" s="304">
        <v>2</v>
      </c>
      <c r="F26" s="308">
        <v>223505</v>
      </c>
      <c r="G26" s="661" t="s">
        <v>852</v>
      </c>
      <c r="H26" s="310">
        <v>1</v>
      </c>
      <c r="I26" s="310">
        <v>30</v>
      </c>
      <c r="J26" s="532">
        <v>2611.92</v>
      </c>
      <c r="K26" s="533">
        <v>0</v>
      </c>
      <c r="L26" s="533">
        <v>0</v>
      </c>
      <c r="M26" s="533">
        <v>337.62</v>
      </c>
      <c r="N26" s="533">
        <v>143.66</v>
      </c>
      <c r="O26" s="533">
        <v>461.71</v>
      </c>
      <c r="P26" s="652">
        <f t="shared" si="0"/>
        <v>2631.49</v>
      </c>
    </row>
    <row r="27" spans="1:16" s="303" customFormat="1">
      <c r="A27" s="651" t="s">
        <v>519</v>
      </c>
      <c r="B27" s="162" t="s">
        <v>550</v>
      </c>
      <c r="C27" s="262" t="s">
        <v>580</v>
      </c>
      <c r="D27" s="301" t="s">
        <v>581</v>
      </c>
      <c r="E27" s="304">
        <v>2</v>
      </c>
      <c r="F27" s="305">
        <v>322205</v>
      </c>
      <c r="G27" s="661" t="s">
        <v>852</v>
      </c>
      <c r="H27" s="310">
        <v>1</v>
      </c>
      <c r="I27" s="507">
        <v>30</v>
      </c>
      <c r="J27" s="532">
        <v>1270.8</v>
      </c>
      <c r="K27" s="533">
        <v>0</v>
      </c>
      <c r="L27" s="533">
        <v>0</v>
      </c>
      <c r="M27" s="533">
        <v>599.62</v>
      </c>
      <c r="N27" s="533">
        <v>0</v>
      </c>
      <c r="O27" s="533">
        <v>148.15</v>
      </c>
      <c r="P27" s="652">
        <f t="shared" si="0"/>
        <v>1722.27</v>
      </c>
    </row>
    <row r="28" spans="1:16" s="303" customFormat="1">
      <c r="A28" s="651" t="s">
        <v>519</v>
      </c>
      <c r="B28" s="162" t="s">
        <v>550</v>
      </c>
      <c r="C28" s="262" t="s">
        <v>839</v>
      </c>
      <c r="D28" s="301" t="s">
        <v>840</v>
      </c>
      <c r="E28" s="304">
        <v>2</v>
      </c>
      <c r="F28" s="579">
        <v>223505</v>
      </c>
      <c r="G28" s="661" t="s">
        <v>852</v>
      </c>
      <c r="H28" s="310">
        <v>1</v>
      </c>
      <c r="I28" s="507">
        <v>30</v>
      </c>
      <c r="J28" s="532">
        <v>2611.92</v>
      </c>
      <c r="K28" s="533">
        <v>0</v>
      </c>
      <c r="L28" s="533">
        <v>0</v>
      </c>
      <c r="M28" s="533">
        <v>668.9</v>
      </c>
      <c r="N28" s="533">
        <v>143.66</v>
      </c>
      <c r="O28" s="533">
        <v>374.82</v>
      </c>
      <c r="P28" s="652">
        <f t="shared" ref="P28" si="3">SUM(J28:N28)-O28</f>
        <v>3049.66</v>
      </c>
    </row>
    <row r="29" spans="1:16" s="303" customFormat="1">
      <c r="A29" s="651" t="s">
        <v>519</v>
      </c>
      <c r="B29" s="162" t="s">
        <v>550</v>
      </c>
      <c r="C29" s="262" t="s">
        <v>582</v>
      </c>
      <c r="D29" s="301" t="s">
        <v>583</v>
      </c>
      <c r="E29" s="304">
        <v>3</v>
      </c>
      <c r="F29" s="308">
        <v>517420</v>
      </c>
      <c r="G29" s="661" t="s">
        <v>852</v>
      </c>
      <c r="H29" s="310">
        <v>1</v>
      </c>
      <c r="I29" s="310">
        <v>44</v>
      </c>
      <c r="J29" s="532">
        <v>1412</v>
      </c>
      <c r="K29" s="533">
        <v>0</v>
      </c>
      <c r="L29" s="533">
        <v>0</v>
      </c>
      <c r="M29" s="533">
        <v>357.54</v>
      </c>
      <c r="N29" s="533">
        <v>0</v>
      </c>
      <c r="O29" s="533">
        <v>122.32</v>
      </c>
      <c r="P29" s="654">
        <f t="shared" si="0"/>
        <v>1647.22</v>
      </c>
    </row>
    <row r="30" spans="1:16" s="583" customFormat="1">
      <c r="A30" s="653" t="s">
        <v>519</v>
      </c>
      <c r="B30" s="576" t="s">
        <v>550</v>
      </c>
      <c r="C30" s="575" t="s">
        <v>758</v>
      </c>
      <c r="D30" s="577" t="s">
        <v>759</v>
      </c>
      <c r="E30" s="578">
        <v>2</v>
      </c>
      <c r="F30" s="579">
        <v>223505</v>
      </c>
      <c r="G30" s="661" t="s">
        <v>852</v>
      </c>
      <c r="H30" s="580">
        <v>1</v>
      </c>
      <c r="I30" s="580">
        <v>30</v>
      </c>
      <c r="J30" s="581">
        <v>2611.92</v>
      </c>
      <c r="K30" s="582">
        <v>0</v>
      </c>
      <c r="L30" s="533">
        <v>0</v>
      </c>
      <c r="M30" s="582">
        <v>337.62</v>
      </c>
      <c r="N30" s="582">
        <v>143.66</v>
      </c>
      <c r="O30" s="582">
        <v>304.99</v>
      </c>
      <c r="P30" s="654">
        <f t="shared" si="0"/>
        <v>2788.21</v>
      </c>
    </row>
    <row r="31" spans="1:16" s="303" customFormat="1">
      <c r="A31" s="651" t="s">
        <v>519</v>
      </c>
      <c r="B31" s="162" t="s">
        <v>550</v>
      </c>
      <c r="C31" s="262" t="s">
        <v>721</v>
      </c>
      <c r="D31" s="301" t="s">
        <v>722</v>
      </c>
      <c r="E31" s="304">
        <v>3</v>
      </c>
      <c r="F31" s="308">
        <v>513425</v>
      </c>
      <c r="G31" s="661" t="s">
        <v>852</v>
      </c>
      <c r="H31" s="310">
        <v>1</v>
      </c>
      <c r="I31" s="310">
        <v>44</v>
      </c>
      <c r="J31" s="532">
        <v>1412</v>
      </c>
      <c r="K31" s="533">
        <v>0</v>
      </c>
      <c r="L31" s="533">
        <v>0</v>
      </c>
      <c r="M31" s="533">
        <v>660.74</v>
      </c>
      <c r="N31" s="533">
        <v>0</v>
      </c>
      <c r="O31" s="533">
        <v>251.08</v>
      </c>
      <c r="P31" s="652">
        <f t="shared" si="0"/>
        <v>1821.6599999999999</v>
      </c>
    </row>
    <row r="32" spans="1:16" s="583" customFormat="1">
      <c r="A32" s="653" t="s">
        <v>519</v>
      </c>
      <c r="B32" s="576" t="s">
        <v>550</v>
      </c>
      <c r="C32" s="257" t="s">
        <v>584</v>
      </c>
      <c r="D32" s="598" t="s">
        <v>585</v>
      </c>
      <c r="E32" s="578">
        <v>2</v>
      </c>
      <c r="F32" s="584">
        <v>223505</v>
      </c>
      <c r="G32" s="661" t="s">
        <v>852</v>
      </c>
      <c r="H32" s="580">
        <v>1</v>
      </c>
      <c r="I32" s="599">
        <v>30</v>
      </c>
      <c r="J32" s="581">
        <v>2611.92</v>
      </c>
      <c r="K32" s="582">
        <v>0</v>
      </c>
      <c r="L32" s="533">
        <v>0</v>
      </c>
      <c r="M32" s="582">
        <v>337.62</v>
      </c>
      <c r="N32" s="582">
        <v>143.66</v>
      </c>
      <c r="O32" s="582">
        <v>428.83</v>
      </c>
      <c r="P32" s="654">
        <f t="shared" si="0"/>
        <v>2664.37</v>
      </c>
    </row>
    <row r="33" spans="1:16" s="303" customFormat="1">
      <c r="A33" s="651" t="s">
        <v>519</v>
      </c>
      <c r="B33" s="162" t="s">
        <v>550</v>
      </c>
      <c r="C33" s="262" t="s">
        <v>586</v>
      </c>
      <c r="D33" s="301" t="s">
        <v>587</v>
      </c>
      <c r="E33" s="304">
        <v>3</v>
      </c>
      <c r="F33" s="305">
        <v>131205</v>
      </c>
      <c r="G33" s="661" t="s">
        <v>852</v>
      </c>
      <c r="H33" s="310">
        <v>2</v>
      </c>
      <c r="I33" s="310">
        <v>44</v>
      </c>
      <c r="J33" s="532">
        <v>7821.1</v>
      </c>
      <c r="K33" s="533">
        <v>0</v>
      </c>
      <c r="L33" s="533">
        <v>0</v>
      </c>
      <c r="M33" s="533">
        <v>0</v>
      </c>
      <c r="N33" s="533">
        <v>0</v>
      </c>
      <c r="O33" s="533">
        <v>1873.62</v>
      </c>
      <c r="P33" s="652">
        <f t="shared" si="0"/>
        <v>5947.4800000000005</v>
      </c>
    </row>
    <row r="34" spans="1:16" s="266" customFormat="1">
      <c r="A34" s="651" t="s">
        <v>519</v>
      </c>
      <c r="B34" s="162" t="s">
        <v>550</v>
      </c>
      <c r="C34" s="262" t="s">
        <v>588</v>
      </c>
      <c r="D34" s="301" t="s">
        <v>589</v>
      </c>
      <c r="E34" s="304">
        <v>2</v>
      </c>
      <c r="F34" s="308">
        <v>322205</v>
      </c>
      <c r="G34" s="661" t="s">
        <v>852</v>
      </c>
      <c r="H34" s="310">
        <v>1</v>
      </c>
      <c r="I34" s="507">
        <v>30</v>
      </c>
      <c r="J34" s="532">
        <v>1412</v>
      </c>
      <c r="K34" s="533">
        <v>0</v>
      </c>
      <c r="L34" s="533">
        <v>0</v>
      </c>
      <c r="M34" s="533">
        <v>411.69</v>
      </c>
      <c r="N34" s="533">
        <v>0</v>
      </c>
      <c r="O34" s="533">
        <v>228.67</v>
      </c>
      <c r="P34" s="652">
        <f t="shared" si="0"/>
        <v>1595.02</v>
      </c>
    </row>
    <row r="35" spans="1:16" s="266" customFormat="1">
      <c r="A35" s="651" t="s">
        <v>519</v>
      </c>
      <c r="B35" s="162" t="s">
        <v>550</v>
      </c>
      <c r="C35" s="262" t="s">
        <v>792</v>
      </c>
      <c r="D35" s="301" t="s">
        <v>793</v>
      </c>
      <c r="E35" s="304">
        <v>2</v>
      </c>
      <c r="F35" s="305">
        <v>223505</v>
      </c>
      <c r="G35" s="661" t="s">
        <v>852</v>
      </c>
      <c r="H35" s="310">
        <v>1</v>
      </c>
      <c r="I35" s="507">
        <v>30</v>
      </c>
      <c r="J35" s="532">
        <v>2611.92</v>
      </c>
      <c r="K35" s="533">
        <v>0</v>
      </c>
      <c r="L35" s="533">
        <v>0</v>
      </c>
      <c r="M35" s="533">
        <v>337.62</v>
      </c>
      <c r="N35" s="533">
        <v>143.66</v>
      </c>
      <c r="O35" s="533">
        <v>304.99</v>
      </c>
      <c r="P35" s="652">
        <f t="shared" ref="P35" si="4">SUM(J35:N35)-O35</f>
        <v>2788.21</v>
      </c>
    </row>
    <row r="36" spans="1:16" s="267" customFormat="1">
      <c r="A36" s="651" t="s">
        <v>519</v>
      </c>
      <c r="B36" s="162" t="s">
        <v>550</v>
      </c>
      <c r="C36" s="262" t="s">
        <v>590</v>
      </c>
      <c r="D36" s="301" t="s">
        <v>591</v>
      </c>
      <c r="E36" s="304">
        <v>3</v>
      </c>
      <c r="F36" s="305">
        <v>514320</v>
      </c>
      <c r="G36" s="661" t="s">
        <v>852</v>
      </c>
      <c r="H36" s="310">
        <v>1</v>
      </c>
      <c r="I36" s="310">
        <v>44</v>
      </c>
      <c r="J36" s="532">
        <v>988.4</v>
      </c>
      <c r="K36" s="533">
        <v>0</v>
      </c>
      <c r="L36" s="533">
        <v>0</v>
      </c>
      <c r="M36" s="533">
        <v>901.79</v>
      </c>
      <c r="N36" s="533">
        <v>0</v>
      </c>
      <c r="O36" s="533">
        <v>234.65</v>
      </c>
      <c r="P36" s="652">
        <f t="shared" si="0"/>
        <v>1655.54</v>
      </c>
    </row>
    <row r="37" spans="1:16" s="267" customFormat="1">
      <c r="A37" s="651" t="s">
        <v>519</v>
      </c>
      <c r="B37" s="162" t="s">
        <v>550</v>
      </c>
      <c r="C37" s="299" t="s">
        <v>667</v>
      </c>
      <c r="D37" s="311" t="s">
        <v>666</v>
      </c>
      <c r="E37" s="304">
        <v>3</v>
      </c>
      <c r="F37" s="305">
        <v>521130</v>
      </c>
      <c r="G37" s="661" t="s">
        <v>852</v>
      </c>
      <c r="H37" s="310">
        <v>1</v>
      </c>
      <c r="I37" s="310">
        <v>44</v>
      </c>
      <c r="J37" s="532">
        <v>1412</v>
      </c>
      <c r="K37" s="533">
        <v>0</v>
      </c>
      <c r="L37" s="533">
        <v>0</v>
      </c>
      <c r="M37" s="533">
        <v>24.49</v>
      </c>
      <c r="N37" s="533">
        <v>0</v>
      </c>
      <c r="O37" s="533">
        <v>193.82</v>
      </c>
      <c r="P37" s="652">
        <f t="shared" si="0"/>
        <v>1242.67</v>
      </c>
    </row>
    <row r="38" spans="1:16" s="267" customFormat="1">
      <c r="A38" s="651" t="s">
        <v>519</v>
      </c>
      <c r="B38" s="162" t="s">
        <v>550</v>
      </c>
      <c r="C38" s="299" t="s">
        <v>653</v>
      </c>
      <c r="D38" s="311" t="s">
        <v>652</v>
      </c>
      <c r="E38" s="304">
        <v>3</v>
      </c>
      <c r="F38" s="305">
        <v>422105</v>
      </c>
      <c r="G38" s="661" t="s">
        <v>852</v>
      </c>
      <c r="H38" s="310">
        <v>1</v>
      </c>
      <c r="I38" s="507">
        <v>44</v>
      </c>
      <c r="J38" s="532">
        <v>1412</v>
      </c>
      <c r="K38" s="533">
        <v>0</v>
      </c>
      <c r="L38" s="533">
        <v>0</v>
      </c>
      <c r="M38" s="533">
        <v>234.27</v>
      </c>
      <c r="N38" s="533">
        <v>0</v>
      </c>
      <c r="O38" s="533">
        <v>201.53</v>
      </c>
      <c r="P38" s="652">
        <f t="shared" si="0"/>
        <v>1444.74</v>
      </c>
    </row>
    <row r="39" spans="1:16" s="267" customFormat="1">
      <c r="A39" s="651" t="s">
        <v>519</v>
      </c>
      <c r="B39" s="162" t="s">
        <v>550</v>
      </c>
      <c r="C39" s="262" t="s">
        <v>592</v>
      </c>
      <c r="D39" s="301" t="s">
        <v>593</v>
      </c>
      <c r="E39" s="304">
        <v>2</v>
      </c>
      <c r="F39" s="305">
        <v>223505</v>
      </c>
      <c r="G39" s="661" t="s">
        <v>852</v>
      </c>
      <c r="H39" s="310">
        <v>1</v>
      </c>
      <c r="I39" s="507">
        <v>30</v>
      </c>
      <c r="J39" s="532">
        <v>2263.66</v>
      </c>
      <c r="K39" s="533">
        <v>0</v>
      </c>
      <c r="L39" s="533">
        <v>0</v>
      </c>
      <c r="M39" s="533">
        <v>687.5</v>
      </c>
      <c r="N39" s="533">
        <v>143.66</v>
      </c>
      <c r="O39" s="533">
        <v>305.3</v>
      </c>
      <c r="P39" s="652">
        <f t="shared" si="0"/>
        <v>2789.5199999999995</v>
      </c>
    </row>
    <row r="40" spans="1:16" s="267" customFormat="1">
      <c r="A40" s="651" t="s">
        <v>519</v>
      </c>
      <c r="B40" s="162" t="s">
        <v>550</v>
      </c>
      <c r="C40" s="262" t="s">
        <v>594</v>
      </c>
      <c r="D40" s="301" t="s">
        <v>595</v>
      </c>
      <c r="E40" s="304">
        <v>3</v>
      </c>
      <c r="F40" s="308">
        <v>782320</v>
      </c>
      <c r="G40" s="661" t="s">
        <v>852</v>
      </c>
      <c r="H40" s="310">
        <v>1</v>
      </c>
      <c r="I40" s="310">
        <v>44</v>
      </c>
      <c r="J40" s="532">
        <v>1627.5</v>
      </c>
      <c r="K40" s="533">
        <v>0</v>
      </c>
      <c r="L40" s="533">
        <v>0</v>
      </c>
      <c r="M40" s="533">
        <v>694.36</v>
      </c>
      <c r="N40" s="533">
        <v>0</v>
      </c>
      <c r="O40" s="533">
        <v>286.43</v>
      </c>
      <c r="P40" s="652">
        <f t="shared" si="0"/>
        <v>2035.43</v>
      </c>
    </row>
    <row r="41" spans="1:16" s="267" customFormat="1">
      <c r="A41" s="651" t="s">
        <v>519</v>
      </c>
      <c r="B41" s="162" t="s">
        <v>550</v>
      </c>
      <c r="C41" s="262" t="s">
        <v>723</v>
      </c>
      <c r="D41" s="301" t="s">
        <v>724</v>
      </c>
      <c r="E41" s="304">
        <v>3</v>
      </c>
      <c r="F41" s="308">
        <v>517420</v>
      </c>
      <c r="G41" s="661" t="s">
        <v>852</v>
      </c>
      <c r="H41" s="310">
        <v>1</v>
      </c>
      <c r="I41" s="310">
        <v>44</v>
      </c>
      <c r="J41" s="532">
        <v>1412</v>
      </c>
      <c r="K41" s="533">
        <v>0</v>
      </c>
      <c r="L41" s="533">
        <v>0</v>
      </c>
      <c r="M41" s="533">
        <v>257.94</v>
      </c>
      <c r="N41" s="533">
        <v>0</v>
      </c>
      <c r="O41" s="533">
        <v>209.25</v>
      </c>
      <c r="P41" s="652">
        <f t="shared" si="0"/>
        <v>1460.69</v>
      </c>
    </row>
    <row r="42" spans="1:16" s="267" customFormat="1">
      <c r="A42" s="651" t="s">
        <v>519</v>
      </c>
      <c r="B42" s="162" t="s">
        <v>550</v>
      </c>
      <c r="C42" s="262" t="s">
        <v>698</v>
      </c>
      <c r="D42" s="301" t="s">
        <v>699</v>
      </c>
      <c r="E42" s="304">
        <v>3</v>
      </c>
      <c r="F42" s="308">
        <v>782320</v>
      </c>
      <c r="G42" s="661" t="s">
        <v>852</v>
      </c>
      <c r="H42" s="310">
        <v>1</v>
      </c>
      <c r="I42" s="310">
        <v>44</v>
      </c>
      <c r="J42" s="532">
        <v>1627.5</v>
      </c>
      <c r="K42" s="533">
        <v>0</v>
      </c>
      <c r="L42" s="533">
        <v>0</v>
      </c>
      <c r="M42" s="533">
        <v>725.41</v>
      </c>
      <c r="N42" s="533">
        <v>0</v>
      </c>
      <c r="O42" s="533">
        <v>191.58</v>
      </c>
      <c r="P42" s="652">
        <f t="shared" si="0"/>
        <v>2161.33</v>
      </c>
    </row>
    <row r="43" spans="1:16" s="267" customFormat="1">
      <c r="A43" s="651" t="s">
        <v>519</v>
      </c>
      <c r="B43" s="162" t="s">
        <v>550</v>
      </c>
      <c r="C43" s="262" t="s">
        <v>775</v>
      </c>
      <c r="D43" s="301" t="s">
        <v>776</v>
      </c>
      <c r="E43" s="304">
        <v>3</v>
      </c>
      <c r="F43" s="305">
        <v>252405</v>
      </c>
      <c r="G43" s="661" t="s">
        <v>852</v>
      </c>
      <c r="H43" s="310">
        <v>2</v>
      </c>
      <c r="I43" s="310">
        <v>44</v>
      </c>
      <c r="J43" s="532">
        <v>2458.06</v>
      </c>
      <c r="K43" s="533">
        <v>0</v>
      </c>
      <c r="L43" s="533">
        <v>0</v>
      </c>
      <c r="M43" s="533">
        <v>77.569999999999993</v>
      </c>
      <c r="N43" s="533">
        <v>0</v>
      </c>
      <c r="O43" s="533">
        <v>201.04</v>
      </c>
      <c r="P43" s="652">
        <f t="shared" si="0"/>
        <v>2334.59</v>
      </c>
    </row>
    <row r="44" spans="1:16" s="266" customFormat="1">
      <c r="A44" s="651" t="s">
        <v>519</v>
      </c>
      <c r="B44" s="162" t="s">
        <v>550</v>
      </c>
      <c r="C44" s="262" t="s">
        <v>596</v>
      </c>
      <c r="D44" s="301" t="s">
        <v>597</v>
      </c>
      <c r="E44" s="304">
        <v>3</v>
      </c>
      <c r="F44" s="305">
        <v>514320</v>
      </c>
      <c r="G44" s="661" t="s">
        <v>852</v>
      </c>
      <c r="H44" s="310">
        <v>1</v>
      </c>
      <c r="I44" s="310">
        <v>44</v>
      </c>
      <c r="J44" s="532">
        <v>141.19999999999999</v>
      </c>
      <c r="K44" s="533">
        <v>0</v>
      </c>
      <c r="L44" s="533">
        <v>0</v>
      </c>
      <c r="M44" s="533">
        <v>1703.06</v>
      </c>
      <c r="N44" s="533">
        <v>0</v>
      </c>
      <c r="O44" s="533">
        <v>133.63</v>
      </c>
      <c r="P44" s="652">
        <f t="shared" si="0"/>
        <v>1710.63</v>
      </c>
    </row>
    <row r="45" spans="1:16" s="265" customFormat="1">
      <c r="A45" s="651" t="s">
        <v>519</v>
      </c>
      <c r="B45" s="162" t="s">
        <v>550</v>
      </c>
      <c r="C45" s="262" t="s">
        <v>598</v>
      </c>
      <c r="D45" s="301" t="s">
        <v>599</v>
      </c>
      <c r="E45" s="304">
        <v>2</v>
      </c>
      <c r="F45" s="305">
        <v>223505</v>
      </c>
      <c r="G45" s="661" t="s">
        <v>852</v>
      </c>
      <c r="H45" s="310">
        <v>1</v>
      </c>
      <c r="I45" s="507">
        <v>30</v>
      </c>
      <c r="J45" s="532">
        <v>2611.92</v>
      </c>
      <c r="K45" s="533">
        <v>0</v>
      </c>
      <c r="L45" s="533">
        <v>0</v>
      </c>
      <c r="M45" s="533">
        <v>724.13</v>
      </c>
      <c r="N45" s="533">
        <v>143.66</v>
      </c>
      <c r="O45" s="533">
        <v>389.74</v>
      </c>
      <c r="P45" s="652">
        <f t="shared" si="0"/>
        <v>3089.9700000000003</v>
      </c>
    </row>
    <row r="46" spans="1:16" s="265" customFormat="1">
      <c r="A46" s="651" t="s">
        <v>519</v>
      </c>
      <c r="B46" s="162" t="s">
        <v>550</v>
      </c>
      <c r="C46" s="262" t="s">
        <v>725</v>
      </c>
      <c r="D46" s="301" t="s">
        <v>726</v>
      </c>
      <c r="E46" s="304">
        <v>2</v>
      </c>
      <c r="F46" s="305">
        <v>322205</v>
      </c>
      <c r="G46" s="661" t="s">
        <v>852</v>
      </c>
      <c r="H46" s="310">
        <v>1</v>
      </c>
      <c r="I46" s="507">
        <v>30</v>
      </c>
      <c r="J46" s="532">
        <v>1364.93</v>
      </c>
      <c r="K46" s="533">
        <v>0</v>
      </c>
      <c r="L46" s="533">
        <v>0</v>
      </c>
      <c r="M46" s="533">
        <v>524.66</v>
      </c>
      <c r="N46" s="533">
        <v>0</v>
      </c>
      <c r="O46" s="533">
        <v>149.88</v>
      </c>
      <c r="P46" s="652">
        <f t="shared" si="0"/>
        <v>1739.71</v>
      </c>
    </row>
    <row r="47" spans="1:16" s="265" customFormat="1">
      <c r="A47" s="651" t="s">
        <v>519</v>
      </c>
      <c r="B47" s="162" t="s">
        <v>550</v>
      </c>
      <c r="C47" s="262" t="s">
        <v>600</v>
      </c>
      <c r="D47" s="301" t="s">
        <v>601</v>
      </c>
      <c r="E47" s="304">
        <v>2</v>
      </c>
      <c r="F47" s="305">
        <v>223505</v>
      </c>
      <c r="G47" s="661" t="s">
        <v>852</v>
      </c>
      <c r="H47" s="310">
        <v>1</v>
      </c>
      <c r="I47" s="507">
        <v>30</v>
      </c>
      <c r="J47" s="532">
        <v>2437.79</v>
      </c>
      <c r="K47" s="533">
        <v>307.7</v>
      </c>
      <c r="L47" s="533">
        <v>0</v>
      </c>
      <c r="M47" s="533">
        <v>706.14</v>
      </c>
      <c r="N47" s="533">
        <v>134.08000000000001</v>
      </c>
      <c r="O47" s="533">
        <v>629.33000000000004</v>
      </c>
      <c r="P47" s="652">
        <f t="shared" si="0"/>
        <v>2956.3799999999997</v>
      </c>
    </row>
    <row r="48" spans="1:16" s="267" customFormat="1">
      <c r="A48" s="651" t="s">
        <v>519</v>
      </c>
      <c r="B48" s="162" t="s">
        <v>550</v>
      </c>
      <c r="C48" s="299" t="s">
        <v>602</v>
      </c>
      <c r="D48" s="311" t="s">
        <v>603</v>
      </c>
      <c r="E48" s="304">
        <v>2</v>
      </c>
      <c r="F48" s="305">
        <v>223505</v>
      </c>
      <c r="G48" s="661" t="s">
        <v>852</v>
      </c>
      <c r="H48" s="310">
        <v>1</v>
      </c>
      <c r="I48" s="507">
        <v>30</v>
      </c>
      <c r="J48" s="532">
        <v>2611.92</v>
      </c>
      <c r="K48" s="533">
        <v>0</v>
      </c>
      <c r="L48" s="533">
        <v>0</v>
      </c>
      <c r="M48" s="533">
        <v>944.98</v>
      </c>
      <c r="N48" s="533">
        <v>143.66</v>
      </c>
      <c r="O48" s="533">
        <v>449.36</v>
      </c>
      <c r="P48" s="652">
        <f t="shared" si="0"/>
        <v>3251.2</v>
      </c>
    </row>
    <row r="49" spans="1:16" s="267" customFormat="1">
      <c r="A49" s="651" t="s">
        <v>519</v>
      </c>
      <c r="B49" s="162" t="s">
        <v>550</v>
      </c>
      <c r="C49" s="299" t="s">
        <v>794</v>
      </c>
      <c r="D49" s="311" t="s">
        <v>795</v>
      </c>
      <c r="E49" s="304">
        <v>3</v>
      </c>
      <c r="F49" s="305">
        <v>317210</v>
      </c>
      <c r="G49" s="661" t="s">
        <v>852</v>
      </c>
      <c r="H49" s="310">
        <v>2</v>
      </c>
      <c r="I49" s="507">
        <v>44</v>
      </c>
      <c r="J49" s="532">
        <v>1530.67</v>
      </c>
      <c r="K49" s="533">
        <v>0</v>
      </c>
      <c r="L49" s="533">
        <v>0</v>
      </c>
      <c r="M49" s="533">
        <v>62.04</v>
      </c>
      <c r="N49" s="533">
        <v>0</v>
      </c>
      <c r="O49" s="533">
        <v>117.58</v>
      </c>
      <c r="P49" s="652">
        <f t="shared" ref="P49" si="5">SUM(J49:N49)-O49</f>
        <v>1475.13</v>
      </c>
    </row>
    <row r="50" spans="1:16" s="267" customFormat="1">
      <c r="A50" s="651" t="s">
        <v>519</v>
      </c>
      <c r="B50" s="162" t="s">
        <v>550</v>
      </c>
      <c r="C50" s="262" t="s">
        <v>604</v>
      </c>
      <c r="D50" s="301" t="s">
        <v>605</v>
      </c>
      <c r="E50" s="304">
        <v>2</v>
      </c>
      <c r="F50" s="305">
        <v>251605</v>
      </c>
      <c r="G50" s="661" t="s">
        <v>852</v>
      </c>
      <c r="H50" s="310">
        <v>2</v>
      </c>
      <c r="I50" s="310">
        <v>30</v>
      </c>
      <c r="J50" s="532">
        <v>2319.6799999999998</v>
      </c>
      <c r="K50" s="533">
        <v>0</v>
      </c>
      <c r="L50" s="533">
        <v>0</v>
      </c>
      <c r="M50" s="533">
        <v>282.39999999999998</v>
      </c>
      <c r="N50" s="533">
        <v>0</v>
      </c>
      <c r="O50" s="533">
        <v>214</v>
      </c>
      <c r="P50" s="652">
        <f t="shared" si="0"/>
        <v>2388.08</v>
      </c>
    </row>
    <row r="51" spans="1:16" s="267" customFormat="1">
      <c r="A51" s="651" t="s">
        <v>519</v>
      </c>
      <c r="B51" s="162" t="s">
        <v>550</v>
      </c>
      <c r="C51" s="299" t="s">
        <v>606</v>
      </c>
      <c r="D51" s="311" t="s">
        <v>607</v>
      </c>
      <c r="E51" s="304">
        <v>3</v>
      </c>
      <c r="F51" s="305">
        <v>517420</v>
      </c>
      <c r="G51" s="661" t="s">
        <v>852</v>
      </c>
      <c r="H51" s="310">
        <v>1</v>
      </c>
      <c r="I51" s="310">
        <v>44</v>
      </c>
      <c r="J51" s="532">
        <v>1412</v>
      </c>
      <c r="K51" s="533">
        <v>0</v>
      </c>
      <c r="L51" s="533">
        <v>0</v>
      </c>
      <c r="M51" s="533">
        <v>62.04</v>
      </c>
      <c r="N51" s="533">
        <v>0</v>
      </c>
      <c r="O51" s="533">
        <v>106.9</v>
      </c>
      <c r="P51" s="652">
        <f t="shared" ref="P51:P75" si="6">SUM(J51:N51)-O51</f>
        <v>1367.1399999999999</v>
      </c>
    </row>
    <row r="52" spans="1:16" s="267" customFormat="1">
      <c r="A52" s="651" t="s">
        <v>519</v>
      </c>
      <c r="B52" s="162" t="s">
        <v>550</v>
      </c>
      <c r="C52" s="299" t="s">
        <v>727</v>
      </c>
      <c r="D52" s="311" t="s">
        <v>728</v>
      </c>
      <c r="E52" s="304">
        <v>3</v>
      </c>
      <c r="F52" s="308">
        <v>411010</v>
      </c>
      <c r="G52" s="661" t="s">
        <v>852</v>
      </c>
      <c r="H52" s="310">
        <v>2</v>
      </c>
      <c r="I52" s="310">
        <v>44</v>
      </c>
      <c r="J52" s="532">
        <v>1412</v>
      </c>
      <c r="K52" s="533">
        <v>0</v>
      </c>
      <c r="L52" s="533">
        <v>0</v>
      </c>
      <c r="M52" s="533">
        <v>139.61000000000001</v>
      </c>
      <c r="N52" s="533">
        <v>0</v>
      </c>
      <c r="O52" s="533">
        <v>106.9</v>
      </c>
      <c r="P52" s="652">
        <f t="shared" si="6"/>
        <v>1444.71</v>
      </c>
    </row>
    <row r="53" spans="1:16" s="267" customFormat="1">
      <c r="A53" s="651" t="s">
        <v>519</v>
      </c>
      <c r="B53" s="162" t="s">
        <v>550</v>
      </c>
      <c r="C53" s="262" t="s">
        <v>608</v>
      </c>
      <c r="D53" s="301" t="s">
        <v>609</v>
      </c>
      <c r="E53" s="304">
        <v>3</v>
      </c>
      <c r="F53" s="308">
        <v>521130</v>
      </c>
      <c r="G53" s="661" t="s">
        <v>852</v>
      </c>
      <c r="H53" s="310">
        <v>1</v>
      </c>
      <c r="I53" s="310">
        <v>44</v>
      </c>
      <c r="J53" s="532">
        <v>1412</v>
      </c>
      <c r="K53" s="533">
        <v>0</v>
      </c>
      <c r="L53" s="533">
        <v>0</v>
      </c>
      <c r="M53" s="533">
        <v>0</v>
      </c>
      <c r="N53" s="533">
        <v>0</v>
      </c>
      <c r="O53" s="533">
        <v>191.62</v>
      </c>
      <c r="P53" s="652">
        <f t="shared" si="6"/>
        <v>1220.3800000000001</v>
      </c>
    </row>
    <row r="54" spans="1:16" s="267" customFormat="1">
      <c r="A54" s="651" t="s">
        <v>519</v>
      </c>
      <c r="B54" s="162" t="s">
        <v>550</v>
      </c>
      <c r="C54" s="262" t="s">
        <v>610</v>
      </c>
      <c r="D54" s="301" t="s">
        <v>729</v>
      </c>
      <c r="E54" s="304">
        <v>2</v>
      </c>
      <c r="F54" s="308">
        <v>223505</v>
      </c>
      <c r="G54" s="661" t="s">
        <v>852</v>
      </c>
      <c r="H54" s="310">
        <v>1</v>
      </c>
      <c r="I54" s="507">
        <v>30</v>
      </c>
      <c r="J54" s="532">
        <v>2611.92</v>
      </c>
      <c r="K54" s="533">
        <v>0</v>
      </c>
      <c r="L54" s="533">
        <v>0</v>
      </c>
      <c r="M54" s="533">
        <v>282.39999999999998</v>
      </c>
      <c r="N54" s="533">
        <v>143.66</v>
      </c>
      <c r="O54" s="533">
        <v>294.22000000000003</v>
      </c>
      <c r="P54" s="652">
        <f t="shared" si="6"/>
        <v>2743.76</v>
      </c>
    </row>
    <row r="55" spans="1:16" s="267" customFormat="1">
      <c r="A55" s="651" t="s">
        <v>519</v>
      </c>
      <c r="B55" s="162" t="s">
        <v>550</v>
      </c>
      <c r="C55" s="262" t="s">
        <v>781</v>
      </c>
      <c r="D55" s="301" t="s">
        <v>782</v>
      </c>
      <c r="E55" s="304">
        <v>2</v>
      </c>
      <c r="F55" s="308">
        <v>223505</v>
      </c>
      <c r="G55" s="661" t="s">
        <v>852</v>
      </c>
      <c r="H55" s="310">
        <v>1</v>
      </c>
      <c r="I55" s="507">
        <v>30</v>
      </c>
      <c r="J55" s="532">
        <v>2176.6</v>
      </c>
      <c r="K55" s="533">
        <v>0</v>
      </c>
      <c r="L55" s="533">
        <v>0</v>
      </c>
      <c r="M55" s="533">
        <v>717.72</v>
      </c>
      <c r="N55" s="533">
        <v>143.66</v>
      </c>
      <c r="O55" s="533">
        <v>425.12</v>
      </c>
      <c r="P55" s="652">
        <f t="shared" ref="P55" si="7">SUM(J55:N55)-O55</f>
        <v>2612.8599999999997</v>
      </c>
    </row>
    <row r="56" spans="1:16" s="267" customFormat="1">
      <c r="A56" s="651" t="s">
        <v>519</v>
      </c>
      <c r="B56" s="162" t="s">
        <v>550</v>
      </c>
      <c r="C56" s="262" t="s">
        <v>611</v>
      </c>
      <c r="D56" s="301" t="s">
        <v>612</v>
      </c>
      <c r="E56" s="304">
        <v>3</v>
      </c>
      <c r="F56" s="305">
        <v>252545</v>
      </c>
      <c r="G56" s="661" t="s">
        <v>852</v>
      </c>
      <c r="H56" s="310">
        <v>2</v>
      </c>
      <c r="I56" s="310">
        <v>44</v>
      </c>
      <c r="J56" s="532">
        <v>2458.06</v>
      </c>
      <c r="K56" s="533">
        <v>0</v>
      </c>
      <c r="L56" s="533">
        <v>0</v>
      </c>
      <c r="M56" s="533">
        <v>77.569999999999993</v>
      </c>
      <c r="N56" s="533">
        <v>0</v>
      </c>
      <c r="O56" s="533">
        <v>201.04</v>
      </c>
      <c r="P56" s="652">
        <f t="shared" si="6"/>
        <v>2334.59</v>
      </c>
    </row>
    <row r="57" spans="1:16" s="266" customFormat="1">
      <c r="A57" s="651" t="s">
        <v>519</v>
      </c>
      <c r="B57" s="162" t="s">
        <v>550</v>
      </c>
      <c r="C57" s="262" t="s">
        <v>613</v>
      </c>
      <c r="D57" s="301" t="s">
        <v>700</v>
      </c>
      <c r="E57" s="304">
        <v>3</v>
      </c>
      <c r="F57" s="308">
        <v>411010</v>
      </c>
      <c r="G57" s="661" t="s">
        <v>852</v>
      </c>
      <c r="H57" s="310">
        <v>2</v>
      </c>
      <c r="I57" s="310">
        <v>44</v>
      </c>
      <c r="J57" s="532">
        <v>1412</v>
      </c>
      <c r="K57" s="533">
        <v>0</v>
      </c>
      <c r="L57" s="533">
        <v>0</v>
      </c>
      <c r="M57" s="533">
        <v>0</v>
      </c>
      <c r="N57" s="533">
        <v>0</v>
      </c>
      <c r="O57" s="533">
        <v>106.9</v>
      </c>
      <c r="P57" s="652">
        <f t="shared" si="6"/>
        <v>1305.0999999999999</v>
      </c>
    </row>
    <row r="58" spans="1:16" s="266" customFormat="1">
      <c r="A58" s="651" t="s">
        <v>519</v>
      </c>
      <c r="B58" s="162" t="s">
        <v>550</v>
      </c>
      <c r="C58" s="262" t="s">
        <v>614</v>
      </c>
      <c r="D58" s="301" t="s">
        <v>615</v>
      </c>
      <c r="E58" s="304">
        <v>3</v>
      </c>
      <c r="F58" s="305">
        <v>517420</v>
      </c>
      <c r="G58" s="661" t="s">
        <v>852</v>
      </c>
      <c r="H58" s="310">
        <v>1</v>
      </c>
      <c r="I58" s="310">
        <v>44</v>
      </c>
      <c r="J58" s="532">
        <v>1412</v>
      </c>
      <c r="K58" s="533">
        <v>0</v>
      </c>
      <c r="L58" s="533">
        <v>0</v>
      </c>
      <c r="M58" s="533">
        <v>0</v>
      </c>
      <c r="N58" s="533">
        <v>0</v>
      </c>
      <c r="O58" s="533">
        <v>106.9</v>
      </c>
      <c r="P58" s="652">
        <f t="shared" si="6"/>
        <v>1305.0999999999999</v>
      </c>
    </row>
    <row r="59" spans="1:16" s="266" customFormat="1">
      <c r="A59" s="651" t="s">
        <v>519</v>
      </c>
      <c r="B59" s="162" t="s">
        <v>550</v>
      </c>
      <c r="C59" s="262" t="s">
        <v>616</v>
      </c>
      <c r="D59" s="301" t="s">
        <v>617</v>
      </c>
      <c r="E59" s="304">
        <v>2</v>
      </c>
      <c r="F59" s="308">
        <v>322205</v>
      </c>
      <c r="G59" s="661" t="s">
        <v>852</v>
      </c>
      <c r="H59" s="310">
        <v>1</v>
      </c>
      <c r="I59" s="507">
        <v>30</v>
      </c>
      <c r="J59" s="532">
        <v>0</v>
      </c>
      <c r="K59" s="533">
        <v>2470.0500000000002</v>
      </c>
      <c r="L59" s="533">
        <v>0</v>
      </c>
      <c r="M59" s="533">
        <v>54.22</v>
      </c>
      <c r="N59" s="533">
        <v>0</v>
      </c>
      <c r="O59" s="533">
        <v>2432.5100000000002</v>
      </c>
      <c r="P59" s="652">
        <f t="shared" si="6"/>
        <v>91.759999999999764</v>
      </c>
    </row>
    <row r="60" spans="1:16" s="266" customFormat="1">
      <c r="A60" s="653" t="s">
        <v>519</v>
      </c>
      <c r="B60" s="576" t="s">
        <v>550</v>
      </c>
      <c r="C60" s="575" t="s">
        <v>618</v>
      </c>
      <c r="D60" s="577" t="s">
        <v>619</v>
      </c>
      <c r="E60" s="578">
        <v>1</v>
      </c>
      <c r="F60" s="584">
        <v>225124</v>
      </c>
      <c r="G60" s="661" t="s">
        <v>852</v>
      </c>
      <c r="H60" s="580">
        <v>1</v>
      </c>
      <c r="I60" s="580">
        <v>4</v>
      </c>
      <c r="J60" s="581">
        <v>5200</v>
      </c>
      <c r="K60" s="582">
        <v>0</v>
      </c>
      <c r="L60" s="533">
        <v>0</v>
      </c>
      <c r="M60" s="582">
        <v>282.39999999999998</v>
      </c>
      <c r="N60" s="582">
        <v>0</v>
      </c>
      <c r="O60" s="582">
        <v>1047.8</v>
      </c>
      <c r="P60" s="654">
        <f t="shared" si="6"/>
        <v>4434.5999999999995</v>
      </c>
    </row>
    <row r="61" spans="1:16" s="266" customFormat="1">
      <c r="A61" s="653" t="s">
        <v>519</v>
      </c>
      <c r="B61" s="576" t="s">
        <v>550</v>
      </c>
      <c r="C61" s="575" t="s">
        <v>841</v>
      </c>
      <c r="D61" s="577" t="s">
        <v>842</v>
      </c>
      <c r="E61" s="304">
        <v>3</v>
      </c>
      <c r="F61" s="305">
        <v>422105</v>
      </c>
      <c r="G61" s="661" t="s">
        <v>852</v>
      </c>
      <c r="H61" s="580">
        <v>1</v>
      </c>
      <c r="I61" s="310">
        <v>44</v>
      </c>
      <c r="J61" s="581">
        <v>1412</v>
      </c>
      <c r="K61" s="582">
        <v>0</v>
      </c>
      <c r="L61" s="533">
        <v>0</v>
      </c>
      <c r="M61" s="582">
        <v>85.72</v>
      </c>
      <c r="N61" s="582">
        <v>0</v>
      </c>
      <c r="O61" s="582">
        <v>199.33</v>
      </c>
      <c r="P61" s="654">
        <f t="shared" ref="P61" si="8">SUM(J61:N61)-O61</f>
        <v>1298.3900000000001</v>
      </c>
    </row>
    <row r="62" spans="1:16" s="266" customFormat="1">
      <c r="A62" s="651" t="s">
        <v>519</v>
      </c>
      <c r="B62" s="162" t="s">
        <v>550</v>
      </c>
      <c r="C62" s="262" t="s">
        <v>730</v>
      </c>
      <c r="D62" s="301" t="s">
        <v>731</v>
      </c>
      <c r="E62" s="304">
        <v>2</v>
      </c>
      <c r="F62" s="308">
        <v>223505</v>
      </c>
      <c r="G62" s="661" t="s">
        <v>852</v>
      </c>
      <c r="H62" s="310">
        <v>1</v>
      </c>
      <c r="I62" s="507">
        <v>30</v>
      </c>
      <c r="J62" s="532">
        <v>2611.92</v>
      </c>
      <c r="K62" s="533">
        <v>0</v>
      </c>
      <c r="L62" s="533">
        <v>0</v>
      </c>
      <c r="M62" s="533">
        <v>392.83</v>
      </c>
      <c r="N62" s="533">
        <v>143.66</v>
      </c>
      <c r="O62" s="533">
        <v>315.75</v>
      </c>
      <c r="P62" s="652">
        <f t="shared" si="6"/>
        <v>2832.66</v>
      </c>
    </row>
    <row r="63" spans="1:16" s="266" customFormat="1">
      <c r="A63" s="651" t="s">
        <v>519</v>
      </c>
      <c r="B63" s="162" t="s">
        <v>550</v>
      </c>
      <c r="C63" s="262" t="s">
        <v>853</v>
      </c>
      <c r="D63" s="301" t="s">
        <v>854</v>
      </c>
      <c r="E63" s="304">
        <v>2</v>
      </c>
      <c r="F63" s="308">
        <v>411005</v>
      </c>
      <c r="G63" s="661" t="s">
        <v>855</v>
      </c>
      <c r="H63" s="310">
        <v>2</v>
      </c>
      <c r="I63" s="507">
        <v>20</v>
      </c>
      <c r="J63" s="532">
        <v>486.49</v>
      </c>
      <c r="K63" s="533">
        <v>0</v>
      </c>
      <c r="L63" s="533">
        <v>0</v>
      </c>
      <c r="M63" s="533">
        <v>0</v>
      </c>
      <c r="N63" s="533">
        <v>0</v>
      </c>
      <c r="O63" s="533">
        <v>66.67</v>
      </c>
      <c r="P63" s="652">
        <f t="shared" ref="P63" si="9">SUM(J63:N63)-O63</f>
        <v>419.82</v>
      </c>
    </row>
    <row r="64" spans="1:16" s="266" customFormat="1">
      <c r="A64" s="651" t="s">
        <v>519</v>
      </c>
      <c r="B64" s="162" t="s">
        <v>550</v>
      </c>
      <c r="C64" s="262" t="s">
        <v>732</v>
      </c>
      <c r="D64" s="301" t="s">
        <v>733</v>
      </c>
      <c r="E64" s="304">
        <v>2</v>
      </c>
      <c r="F64" s="308">
        <v>322205</v>
      </c>
      <c r="G64" s="661" t="s">
        <v>852</v>
      </c>
      <c r="H64" s="310">
        <v>1</v>
      </c>
      <c r="I64" s="507">
        <v>30</v>
      </c>
      <c r="J64" s="532">
        <v>1412</v>
      </c>
      <c r="K64" s="533">
        <v>0</v>
      </c>
      <c r="L64" s="533">
        <v>0</v>
      </c>
      <c r="M64" s="533">
        <v>347.05</v>
      </c>
      <c r="N64" s="533">
        <v>0</v>
      </c>
      <c r="O64" s="533">
        <v>138.13</v>
      </c>
      <c r="P64" s="652">
        <f t="shared" si="6"/>
        <v>1620.92</v>
      </c>
    </row>
    <row r="65" spans="1:16" s="266" customFormat="1">
      <c r="A65" s="651" t="s">
        <v>519</v>
      </c>
      <c r="B65" s="162" t="s">
        <v>550</v>
      </c>
      <c r="C65" s="299" t="s">
        <v>620</v>
      </c>
      <c r="D65" s="311" t="s">
        <v>621</v>
      </c>
      <c r="E65" s="304">
        <v>3</v>
      </c>
      <c r="F65" s="308">
        <v>521130</v>
      </c>
      <c r="G65" s="661" t="s">
        <v>852</v>
      </c>
      <c r="H65" s="310">
        <v>1</v>
      </c>
      <c r="I65" s="310">
        <v>44</v>
      </c>
      <c r="J65" s="532">
        <v>1412</v>
      </c>
      <c r="K65" s="533">
        <v>0</v>
      </c>
      <c r="L65" s="533">
        <v>0</v>
      </c>
      <c r="M65" s="533">
        <v>159.16999999999999</v>
      </c>
      <c r="N65" s="533">
        <v>0</v>
      </c>
      <c r="O65" s="533">
        <v>205.94</v>
      </c>
      <c r="P65" s="652">
        <f t="shared" si="6"/>
        <v>1365.23</v>
      </c>
    </row>
    <row r="66" spans="1:16" s="266" customFormat="1">
      <c r="A66" s="651" t="s">
        <v>519</v>
      </c>
      <c r="B66" s="162" t="s">
        <v>550</v>
      </c>
      <c r="C66" s="299" t="s">
        <v>622</v>
      </c>
      <c r="D66" s="311" t="s">
        <v>623</v>
      </c>
      <c r="E66" s="304">
        <v>3</v>
      </c>
      <c r="F66" s="305">
        <v>513425</v>
      </c>
      <c r="G66" s="661" t="s">
        <v>852</v>
      </c>
      <c r="H66" s="310">
        <v>1</v>
      </c>
      <c r="I66" s="310">
        <v>44</v>
      </c>
      <c r="J66" s="532">
        <v>1412</v>
      </c>
      <c r="K66" s="533">
        <v>0</v>
      </c>
      <c r="L66" s="533">
        <v>0</v>
      </c>
      <c r="M66" s="533">
        <v>580.36</v>
      </c>
      <c r="N66" s="533">
        <v>0</v>
      </c>
      <c r="O66" s="533">
        <v>236.87</v>
      </c>
      <c r="P66" s="652">
        <f t="shared" si="6"/>
        <v>1755.4900000000002</v>
      </c>
    </row>
    <row r="67" spans="1:16" s="266" customFormat="1">
      <c r="A67" s="651" t="s">
        <v>519</v>
      </c>
      <c r="B67" s="162" t="s">
        <v>550</v>
      </c>
      <c r="C67" s="299" t="s">
        <v>819</v>
      </c>
      <c r="D67" s="311" t="s">
        <v>820</v>
      </c>
      <c r="E67" s="304">
        <v>3</v>
      </c>
      <c r="F67" s="305">
        <v>514320</v>
      </c>
      <c r="G67" s="661" t="s">
        <v>852</v>
      </c>
      <c r="H67" s="310">
        <v>1</v>
      </c>
      <c r="I67" s="310">
        <v>44</v>
      </c>
      <c r="J67" s="532">
        <v>1412</v>
      </c>
      <c r="K67" s="533">
        <v>0</v>
      </c>
      <c r="L67" s="533">
        <v>0</v>
      </c>
      <c r="M67" s="533">
        <v>669.94</v>
      </c>
      <c r="N67" s="533">
        <v>0</v>
      </c>
      <c r="O67" s="533">
        <v>167.19</v>
      </c>
      <c r="P67" s="652">
        <f t="shared" ref="P67" si="10">SUM(J67:N67)-O67</f>
        <v>1914.75</v>
      </c>
    </row>
    <row r="68" spans="1:16" s="266" customFormat="1">
      <c r="A68" s="651" t="s">
        <v>519</v>
      </c>
      <c r="B68" s="162" t="s">
        <v>550</v>
      </c>
      <c r="C68" s="299" t="s">
        <v>783</v>
      </c>
      <c r="D68" s="311" t="s">
        <v>784</v>
      </c>
      <c r="E68" s="304">
        <v>3</v>
      </c>
      <c r="F68" s="305">
        <v>514320</v>
      </c>
      <c r="G68" s="661" t="s">
        <v>852</v>
      </c>
      <c r="H68" s="310">
        <v>1</v>
      </c>
      <c r="I68" s="310">
        <v>44</v>
      </c>
      <c r="J68" s="532">
        <v>1412</v>
      </c>
      <c r="K68" s="533">
        <v>0</v>
      </c>
      <c r="L68" s="533">
        <v>0</v>
      </c>
      <c r="M68" s="533">
        <v>359.13</v>
      </c>
      <c r="N68" s="533">
        <v>0</v>
      </c>
      <c r="O68" s="533">
        <v>133.63</v>
      </c>
      <c r="P68" s="652">
        <f t="shared" ref="P68" si="11">SUM(J68:N68)-O68</f>
        <v>1637.5</v>
      </c>
    </row>
    <row r="69" spans="1:16" s="266" customFormat="1">
      <c r="A69" s="651" t="s">
        <v>519</v>
      </c>
      <c r="B69" s="162" t="s">
        <v>550</v>
      </c>
      <c r="C69" s="299" t="s">
        <v>714</v>
      </c>
      <c r="D69" s="311" t="s">
        <v>715</v>
      </c>
      <c r="E69" s="304">
        <v>3</v>
      </c>
      <c r="F69" s="305">
        <v>422105</v>
      </c>
      <c r="G69" s="661" t="s">
        <v>852</v>
      </c>
      <c r="H69" s="310">
        <v>1</v>
      </c>
      <c r="I69" s="310">
        <v>44</v>
      </c>
      <c r="J69" s="532">
        <v>1412</v>
      </c>
      <c r="K69" s="533">
        <v>0</v>
      </c>
      <c r="L69" s="533">
        <v>0</v>
      </c>
      <c r="M69" s="533">
        <v>558.14</v>
      </c>
      <c r="N69" s="533">
        <v>0</v>
      </c>
      <c r="O69" s="533">
        <v>234.87</v>
      </c>
      <c r="P69" s="652">
        <f t="shared" si="6"/>
        <v>1735.27</v>
      </c>
    </row>
    <row r="70" spans="1:16" s="266" customFormat="1">
      <c r="A70" s="651" t="s">
        <v>519</v>
      </c>
      <c r="B70" s="162" t="s">
        <v>550</v>
      </c>
      <c r="C70" s="262" t="s">
        <v>624</v>
      </c>
      <c r="D70" s="301" t="s">
        <v>625</v>
      </c>
      <c r="E70" s="304">
        <v>2</v>
      </c>
      <c r="F70" s="308">
        <v>223505</v>
      </c>
      <c r="G70" s="661" t="s">
        <v>852</v>
      </c>
      <c r="H70" s="310">
        <v>1</v>
      </c>
      <c r="I70" s="507">
        <v>30</v>
      </c>
      <c r="J70" s="532">
        <v>2437.79</v>
      </c>
      <c r="K70" s="533">
        <v>0</v>
      </c>
      <c r="L70" s="533">
        <v>0</v>
      </c>
      <c r="M70" s="533">
        <v>904.19</v>
      </c>
      <c r="N70" s="533">
        <v>143.66</v>
      </c>
      <c r="O70" s="533">
        <v>391.34</v>
      </c>
      <c r="P70" s="652">
        <f t="shared" si="6"/>
        <v>3094.2999999999997</v>
      </c>
    </row>
    <row r="71" spans="1:16" s="266" customFormat="1">
      <c r="A71" s="651" t="s">
        <v>519</v>
      </c>
      <c r="B71" s="162" t="s">
        <v>550</v>
      </c>
      <c r="C71" s="262" t="s">
        <v>843</v>
      </c>
      <c r="D71" s="301" t="s">
        <v>844</v>
      </c>
      <c r="E71" s="304">
        <v>2</v>
      </c>
      <c r="F71" s="308">
        <v>223505</v>
      </c>
      <c r="G71" s="661" t="s">
        <v>852</v>
      </c>
      <c r="H71" s="310">
        <v>1</v>
      </c>
      <c r="I71" s="507">
        <v>30</v>
      </c>
      <c r="J71" s="532">
        <v>2611.92</v>
      </c>
      <c r="K71" s="533">
        <v>0</v>
      </c>
      <c r="L71" s="533">
        <v>0</v>
      </c>
      <c r="M71" s="533">
        <v>668.91</v>
      </c>
      <c r="N71" s="533">
        <v>143.66</v>
      </c>
      <c r="O71" s="533">
        <v>374.82</v>
      </c>
      <c r="P71" s="652">
        <f t="shared" ref="P71" si="12">SUM(J71:N71)-O71</f>
        <v>3049.6699999999996</v>
      </c>
    </row>
    <row r="72" spans="1:16" s="266" customFormat="1">
      <c r="A72" s="651" t="s">
        <v>519</v>
      </c>
      <c r="B72" s="162" t="s">
        <v>550</v>
      </c>
      <c r="C72" s="299" t="s">
        <v>626</v>
      </c>
      <c r="D72" s="311" t="s">
        <v>627</v>
      </c>
      <c r="E72" s="304">
        <v>2</v>
      </c>
      <c r="F72" s="305">
        <v>223505</v>
      </c>
      <c r="G72" s="661" t="s">
        <v>852</v>
      </c>
      <c r="H72" s="310">
        <v>1</v>
      </c>
      <c r="I72" s="507">
        <v>30</v>
      </c>
      <c r="J72" s="532">
        <v>2176.6</v>
      </c>
      <c r="K72" s="533">
        <v>0</v>
      </c>
      <c r="L72" s="533">
        <v>0</v>
      </c>
      <c r="M72" s="533">
        <v>1155.56</v>
      </c>
      <c r="N72" s="533">
        <v>143.66</v>
      </c>
      <c r="O72" s="533">
        <v>388.68</v>
      </c>
      <c r="P72" s="652">
        <f t="shared" si="6"/>
        <v>3087.14</v>
      </c>
    </row>
    <row r="73" spans="1:16" s="266" customFormat="1">
      <c r="A73" s="651" t="s">
        <v>519</v>
      </c>
      <c r="B73" s="162" t="s">
        <v>550</v>
      </c>
      <c r="C73" s="262" t="s">
        <v>628</v>
      </c>
      <c r="D73" s="301" t="s">
        <v>629</v>
      </c>
      <c r="E73" s="304">
        <v>2</v>
      </c>
      <c r="F73" s="307">
        <v>322205</v>
      </c>
      <c r="G73" s="661" t="s">
        <v>852</v>
      </c>
      <c r="H73" s="310">
        <v>1</v>
      </c>
      <c r="I73" s="507">
        <v>30</v>
      </c>
      <c r="J73" s="532">
        <v>1270.8</v>
      </c>
      <c r="K73" s="533">
        <v>0</v>
      </c>
      <c r="L73" s="533">
        <v>0</v>
      </c>
      <c r="M73" s="533">
        <v>634.45000000000005</v>
      </c>
      <c r="N73" s="533">
        <v>0</v>
      </c>
      <c r="O73" s="533">
        <v>236.01</v>
      </c>
      <c r="P73" s="652">
        <f t="shared" si="6"/>
        <v>1669.24</v>
      </c>
    </row>
    <row r="74" spans="1:16" s="266" customFormat="1">
      <c r="A74" s="651" t="s">
        <v>519</v>
      </c>
      <c r="B74" s="162" t="s">
        <v>550</v>
      </c>
      <c r="C74" s="262" t="s">
        <v>654</v>
      </c>
      <c r="D74" s="301" t="s">
        <v>655</v>
      </c>
      <c r="E74" s="304">
        <v>2</v>
      </c>
      <c r="F74" s="307">
        <v>223505</v>
      </c>
      <c r="G74" s="661" t="s">
        <v>852</v>
      </c>
      <c r="H74" s="310">
        <v>1</v>
      </c>
      <c r="I74" s="507">
        <v>30</v>
      </c>
      <c r="J74" s="532">
        <v>0</v>
      </c>
      <c r="K74" s="533">
        <v>4580.32</v>
      </c>
      <c r="L74" s="533">
        <v>0</v>
      </c>
      <c r="M74" s="533">
        <v>166.57</v>
      </c>
      <c r="N74" s="533">
        <v>0</v>
      </c>
      <c r="O74" s="533">
        <v>4555.72</v>
      </c>
      <c r="P74" s="652">
        <f t="shared" si="6"/>
        <v>191.16999999999916</v>
      </c>
    </row>
    <row r="75" spans="1:16" s="266" customFormat="1">
      <c r="A75" s="262" t="s">
        <v>519</v>
      </c>
      <c r="B75" s="162" t="s">
        <v>550</v>
      </c>
      <c r="C75" s="262" t="s">
        <v>701</v>
      </c>
      <c r="D75" s="301" t="s">
        <v>702</v>
      </c>
      <c r="E75" s="304">
        <v>3</v>
      </c>
      <c r="F75" s="307">
        <v>513425</v>
      </c>
      <c r="G75" s="306" t="s">
        <v>852</v>
      </c>
      <c r="H75" s="310">
        <v>1</v>
      </c>
      <c r="I75" s="507">
        <v>44</v>
      </c>
      <c r="J75" s="532">
        <v>1412</v>
      </c>
      <c r="K75" s="533">
        <v>0</v>
      </c>
      <c r="L75" s="533">
        <v>0</v>
      </c>
      <c r="M75" s="533">
        <v>679.1</v>
      </c>
      <c r="N75" s="533">
        <v>0</v>
      </c>
      <c r="O75" s="533">
        <v>252.73</v>
      </c>
      <c r="P75" s="533">
        <f t="shared" si="6"/>
        <v>1838.37</v>
      </c>
    </row>
    <row r="76" spans="1:16" s="266" customFormat="1">
      <c r="A76" s="262" t="s">
        <v>519</v>
      </c>
      <c r="B76" s="162" t="s">
        <v>550</v>
      </c>
      <c r="C76" s="262" t="s">
        <v>856</v>
      </c>
      <c r="D76" s="301" t="s">
        <v>857</v>
      </c>
      <c r="E76" s="304">
        <v>3</v>
      </c>
      <c r="F76" s="307">
        <v>411005</v>
      </c>
      <c r="G76" s="306" t="s">
        <v>855</v>
      </c>
      <c r="H76" s="310">
        <v>2</v>
      </c>
      <c r="I76" s="507">
        <v>20</v>
      </c>
      <c r="J76" s="532">
        <v>486.49</v>
      </c>
      <c r="K76" s="533">
        <v>0</v>
      </c>
      <c r="L76" s="533">
        <v>0</v>
      </c>
      <c r="M76" s="533">
        <v>0</v>
      </c>
      <c r="N76" s="533">
        <v>0</v>
      </c>
      <c r="O76" s="533">
        <v>66.67</v>
      </c>
      <c r="P76" s="533">
        <f t="shared" ref="P76" si="13">SUM(J76:N76)-O76</f>
        <v>419.82</v>
      </c>
    </row>
  </sheetData>
  <protectedRanges>
    <protectedRange sqref="E40 E42" name="Intervalo1_2_1_4_1"/>
  </protectedRanges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A9F6B799-D296-4543-8EAA-782DADEABB70}"/>
    </customSheetView>
  </customSheetViews>
  <phoneticPr fontId="200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B96"/>
  <sheetViews>
    <sheetView topLeftCell="A59" zoomScale="78" zoomScaleNormal="78" zoomScaleSheetLayoutView="82" workbookViewId="0">
      <selection activeCell="D77" sqref="D77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9.42578125" style="273" hidden="1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4.5703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11" style="270" hidden="1" customWidth="1"/>
    <col min="28" max="28" width="13.42578125" style="271" customWidth="1"/>
    <col min="29" max="238" width="9.140625" style="272" customWidth="1"/>
    <col min="239" max="239" width="9.140625" style="272"/>
    <col min="240" max="240" width="6.5703125" style="272" customWidth="1"/>
    <col min="241" max="241" width="79.5703125" style="272" customWidth="1"/>
    <col min="242" max="242" width="23.5703125" style="272" customWidth="1"/>
    <col min="243" max="243" width="27.85546875" style="272" customWidth="1"/>
    <col min="244" max="244" width="22.28515625" style="272" customWidth="1"/>
    <col min="245" max="245" width="23.5703125" style="272" customWidth="1"/>
    <col min="246" max="246" width="39" style="272" customWidth="1"/>
    <col min="247" max="247" width="36.42578125" style="272" customWidth="1"/>
    <col min="248" max="248" width="8" style="272" customWidth="1"/>
    <col min="249" max="249" width="15.5703125" style="272" customWidth="1"/>
    <col min="250" max="250" width="17.28515625" style="272" customWidth="1"/>
    <col min="251" max="251" width="18.85546875" style="272" customWidth="1"/>
    <col min="252" max="252" width="81" style="272" customWidth="1"/>
    <col min="253" max="253" width="14.85546875" style="272" customWidth="1"/>
    <col min="254" max="254" width="15.7109375" style="272" customWidth="1"/>
    <col min="255" max="255" width="17.5703125" style="272" customWidth="1"/>
    <col min="256" max="256" width="18.42578125" style="272" customWidth="1"/>
    <col min="257" max="257" width="16.5703125" style="272" customWidth="1"/>
    <col min="258" max="258" width="17.7109375" style="272" customWidth="1"/>
    <col min="259" max="259" width="17.85546875" style="272" customWidth="1"/>
    <col min="260" max="260" width="18.42578125" style="272" customWidth="1"/>
    <col min="261" max="261" width="15.42578125" style="272" customWidth="1"/>
    <col min="262" max="262" width="14.5703125" style="272" customWidth="1"/>
    <col min="263" max="263" width="15" style="272" customWidth="1"/>
    <col min="264" max="264" width="6.7109375" style="272" customWidth="1"/>
    <col min="265" max="265" width="14.28515625" style="272" customWidth="1"/>
    <col min="266" max="266" width="17.5703125" style="272" customWidth="1"/>
    <col min="267" max="267" width="27.7109375" style="272" customWidth="1"/>
    <col min="268" max="270" width="9.140625" style="272" customWidth="1"/>
    <col min="271" max="271" width="14.85546875" style="272" customWidth="1"/>
    <col min="272" max="272" width="13.85546875" style="272" customWidth="1"/>
    <col min="273" max="494" width="9.140625" style="272" customWidth="1"/>
    <col min="495" max="495" width="9.140625" style="272"/>
    <col min="496" max="496" width="6.5703125" style="272" customWidth="1"/>
    <col min="497" max="497" width="79.5703125" style="272" customWidth="1"/>
    <col min="498" max="498" width="23.5703125" style="272" customWidth="1"/>
    <col min="499" max="499" width="27.85546875" style="272" customWidth="1"/>
    <col min="500" max="500" width="22.28515625" style="272" customWidth="1"/>
    <col min="501" max="501" width="23.5703125" style="272" customWidth="1"/>
    <col min="502" max="502" width="39" style="272" customWidth="1"/>
    <col min="503" max="503" width="36.42578125" style="272" customWidth="1"/>
    <col min="504" max="504" width="8" style="272" customWidth="1"/>
    <col min="505" max="505" width="15.5703125" style="272" customWidth="1"/>
    <col min="506" max="506" width="17.28515625" style="272" customWidth="1"/>
    <col min="507" max="507" width="18.85546875" style="272" customWidth="1"/>
    <col min="508" max="508" width="81" style="272" customWidth="1"/>
    <col min="509" max="509" width="14.85546875" style="272" customWidth="1"/>
    <col min="510" max="510" width="15.7109375" style="272" customWidth="1"/>
    <col min="511" max="511" width="17.5703125" style="272" customWidth="1"/>
    <col min="512" max="512" width="18.42578125" style="272" customWidth="1"/>
    <col min="513" max="513" width="16.5703125" style="272" customWidth="1"/>
    <col min="514" max="514" width="17.7109375" style="272" customWidth="1"/>
    <col min="515" max="515" width="17.85546875" style="272" customWidth="1"/>
    <col min="516" max="516" width="18.42578125" style="272" customWidth="1"/>
    <col min="517" max="517" width="15.42578125" style="272" customWidth="1"/>
    <col min="518" max="518" width="14.5703125" style="272" customWidth="1"/>
    <col min="519" max="519" width="15" style="272" customWidth="1"/>
    <col min="520" max="520" width="6.7109375" style="272" customWidth="1"/>
    <col min="521" max="521" width="14.28515625" style="272" customWidth="1"/>
    <col min="522" max="522" width="17.5703125" style="272" customWidth="1"/>
    <col min="523" max="523" width="27.7109375" style="272" customWidth="1"/>
    <col min="524" max="526" width="9.140625" style="272" customWidth="1"/>
    <col min="527" max="527" width="14.85546875" style="272" customWidth="1"/>
    <col min="528" max="528" width="13.85546875" style="272" customWidth="1"/>
    <col min="529" max="750" width="9.140625" style="272" customWidth="1"/>
    <col min="751" max="751" width="9.140625" style="272"/>
    <col min="752" max="752" width="6.5703125" style="272" customWidth="1"/>
    <col min="753" max="753" width="79.5703125" style="272" customWidth="1"/>
    <col min="754" max="754" width="23.5703125" style="272" customWidth="1"/>
    <col min="755" max="755" width="27.85546875" style="272" customWidth="1"/>
    <col min="756" max="756" width="22.28515625" style="272" customWidth="1"/>
    <col min="757" max="757" width="23.5703125" style="272" customWidth="1"/>
    <col min="758" max="758" width="39" style="272" customWidth="1"/>
    <col min="759" max="759" width="36.42578125" style="272" customWidth="1"/>
    <col min="760" max="760" width="8" style="272" customWidth="1"/>
    <col min="761" max="761" width="15.5703125" style="272" customWidth="1"/>
    <col min="762" max="762" width="17.28515625" style="272" customWidth="1"/>
    <col min="763" max="763" width="18.85546875" style="272" customWidth="1"/>
    <col min="764" max="764" width="81" style="272" customWidth="1"/>
    <col min="765" max="765" width="14.85546875" style="272" customWidth="1"/>
    <col min="766" max="766" width="15.7109375" style="272" customWidth="1"/>
    <col min="767" max="767" width="17.5703125" style="272" customWidth="1"/>
    <col min="768" max="768" width="18.42578125" style="272" customWidth="1"/>
    <col min="769" max="769" width="16.5703125" style="272" customWidth="1"/>
    <col min="770" max="770" width="17.7109375" style="272" customWidth="1"/>
    <col min="771" max="771" width="17.85546875" style="272" customWidth="1"/>
    <col min="772" max="772" width="18.42578125" style="272" customWidth="1"/>
    <col min="773" max="773" width="15.42578125" style="272" customWidth="1"/>
    <col min="774" max="774" width="14.5703125" style="272" customWidth="1"/>
    <col min="775" max="775" width="15" style="272" customWidth="1"/>
    <col min="776" max="776" width="6.7109375" style="272" customWidth="1"/>
    <col min="777" max="777" width="14.28515625" style="272" customWidth="1"/>
    <col min="778" max="778" width="17.5703125" style="272" customWidth="1"/>
    <col min="779" max="779" width="27.7109375" style="272" customWidth="1"/>
    <col min="780" max="782" width="9.140625" style="272" customWidth="1"/>
    <col min="783" max="783" width="14.85546875" style="272" customWidth="1"/>
    <col min="784" max="784" width="13.85546875" style="272" customWidth="1"/>
    <col min="785" max="1006" width="9.140625" style="272" customWidth="1"/>
    <col min="1007" max="1007" width="9.140625" style="272"/>
    <col min="1008" max="1008" width="6.5703125" style="272" customWidth="1"/>
    <col min="1009" max="1009" width="79.5703125" style="272" customWidth="1"/>
    <col min="1010" max="1010" width="23.5703125" style="272" customWidth="1"/>
    <col min="1011" max="1011" width="27.85546875" style="272" customWidth="1"/>
    <col min="1012" max="1012" width="22.28515625" style="272" customWidth="1"/>
    <col min="1013" max="1013" width="23.5703125" style="272" customWidth="1"/>
    <col min="1014" max="1014" width="39" style="272" customWidth="1"/>
    <col min="1015" max="1015" width="36.42578125" style="272" customWidth="1"/>
    <col min="1016" max="1016" width="8" style="272" customWidth="1"/>
    <col min="1017" max="1017" width="15.5703125" style="272" customWidth="1"/>
    <col min="1018" max="1018" width="17.28515625" style="272" customWidth="1"/>
    <col min="1019" max="1019" width="18.85546875" style="272" customWidth="1"/>
    <col min="1020" max="1020" width="81" style="272" customWidth="1"/>
    <col min="1021" max="1021" width="14.85546875" style="272" customWidth="1"/>
    <col min="1022" max="1022" width="15.7109375" style="272" customWidth="1"/>
    <col min="1023" max="1023" width="17.5703125" style="272" customWidth="1"/>
    <col min="1024" max="1024" width="18.42578125" style="272" customWidth="1"/>
    <col min="1025" max="1025" width="16.5703125" style="272" customWidth="1"/>
    <col min="1026" max="1026" width="17.7109375" style="272" customWidth="1"/>
    <col min="1027" max="1027" width="17.85546875" style="272" customWidth="1"/>
    <col min="1028" max="1028" width="18.42578125" style="272" customWidth="1"/>
    <col min="1029" max="1029" width="15.42578125" style="272" customWidth="1"/>
    <col min="1030" max="1030" width="14.5703125" style="272" customWidth="1"/>
    <col min="1031" max="1031" width="15" style="272" customWidth="1"/>
    <col min="1032" max="1032" width="6.7109375" style="272" customWidth="1"/>
    <col min="1033" max="1033" width="14.28515625" style="272" customWidth="1"/>
    <col min="1034" max="1034" width="17.5703125" style="272" customWidth="1"/>
    <col min="1035" max="1035" width="27.7109375" style="272" customWidth="1"/>
    <col min="1036" max="1038" width="9.140625" style="272" customWidth="1"/>
    <col min="1039" max="1039" width="14.85546875" style="272" customWidth="1"/>
    <col min="1040" max="1040" width="13.85546875" style="272" customWidth="1"/>
    <col min="1041" max="1262" width="9.140625" style="272" customWidth="1"/>
    <col min="1263" max="1263" width="9.140625" style="272"/>
    <col min="1264" max="1264" width="6.5703125" style="272" customWidth="1"/>
    <col min="1265" max="1265" width="79.5703125" style="272" customWidth="1"/>
    <col min="1266" max="1266" width="23.5703125" style="272" customWidth="1"/>
    <col min="1267" max="1267" width="27.85546875" style="272" customWidth="1"/>
    <col min="1268" max="1268" width="22.28515625" style="272" customWidth="1"/>
    <col min="1269" max="1269" width="23.5703125" style="272" customWidth="1"/>
    <col min="1270" max="1270" width="39" style="272" customWidth="1"/>
    <col min="1271" max="1271" width="36.42578125" style="272" customWidth="1"/>
    <col min="1272" max="1272" width="8" style="272" customWidth="1"/>
    <col min="1273" max="1273" width="15.5703125" style="272" customWidth="1"/>
    <col min="1274" max="1274" width="17.28515625" style="272" customWidth="1"/>
    <col min="1275" max="1275" width="18.85546875" style="272" customWidth="1"/>
    <col min="1276" max="1276" width="81" style="272" customWidth="1"/>
    <col min="1277" max="1277" width="14.85546875" style="272" customWidth="1"/>
    <col min="1278" max="1278" width="15.7109375" style="272" customWidth="1"/>
    <col min="1279" max="1279" width="17.5703125" style="272" customWidth="1"/>
    <col min="1280" max="1280" width="18.42578125" style="272" customWidth="1"/>
    <col min="1281" max="1281" width="16.5703125" style="272" customWidth="1"/>
    <col min="1282" max="1282" width="17.7109375" style="272" customWidth="1"/>
    <col min="1283" max="1283" width="17.85546875" style="272" customWidth="1"/>
    <col min="1284" max="1284" width="18.42578125" style="272" customWidth="1"/>
    <col min="1285" max="1285" width="15.42578125" style="272" customWidth="1"/>
    <col min="1286" max="1286" width="14.5703125" style="272" customWidth="1"/>
    <col min="1287" max="1287" width="15" style="272" customWidth="1"/>
    <col min="1288" max="1288" width="6.7109375" style="272" customWidth="1"/>
    <col min="1289" max="1289" width="14.28515625" style="272" customWidth="1"/>
    <col min="1290" max="1290" width="17.5703125" style="272" customWidth="1"/>
    <col min="1291" max="1291" width="27.7109375" style="272" customWidth="1"/>
    <col min="1292" max="1294" width="9.140625" style="272" customWidth="1"/>
    <col min="1295" max="1295" width="14.85546875" style="272" customWidth="1"/>
    <col min="1296" max="1296" width="13.85546875" style="272" customWidth="1"/>
    <col min="1297" max="1518" width="9.140625" style="272" customWidth="1"/>
    <col min="1519" max="1519" width="9.140625" style="272"/>
    <col min="1520" max="1520" width="6.5703125" style="272" customWidth="1"/>
    <col min="1521" max="1521" width="79.5703125" style="272" customWidth="1"/>
    <col min="1522" max="1522" width="23.5703125" style="272" customWidth="1"/>
    <col min="1523" max="1523" width="27.85546875" style="272" customWidth="1"/>
    <col min="1524" max="1524" width="22.28515625" style="272" customWidth="1"/>
    <col min="1525" max="1525" width="23.5703125" style="272" customWidth="1"/>
    <col min="1526" max="1526" width="39" style="272" customWidth="1"/>
    <col min="1527" max="1527" width="36.42578125" style="272" customWidth="1"/>
    <col min="1528" max="1528" width="8" style="272" customWidth="1"/>
    <col min="1529" max="1529" width="15.5703125" style="272" customWidth="1"/>
    <col min="1530" max="1530" width="17.28515625" style="272" customWidth="1"/>
    <col min="1531" max="1531" width="18.85546875" style="272" customWidth="1"/>
    <col min="1532" max="1532" width="81" style="272" customWidth="1"/>
    <col min="1533" max="1533" width="14.85546875" style="272" customWidth="1"/>
    <col min="1534" max="1534" width="15.7109375" style="272" customWidth="1"/>
    <col min="1535" max="1535" width="17.5703125" style="272" customWidth="1"/>
    <col min="1536" max="1536" width="18.42578125" style="272" customWidth="1"/>
    <col min="1537" max="1537" width="16.5703125" style="272" customWidth="1"/>
    <col min="1538" max="1538" width="17.7109375" style="272" customWidth="1"/>
    <col min="1539" max="1539" width="17.85546875" style="272" customWidth="1"/>
    <col min="1540" max="1540" width="18.42578125" style="272" customWidth="1"/>
    <col min="1541" max="1541" width="15.42578125" style="272" customWidth="1"/>
    <col min="1542" max="1542" width="14.5703125" style="272" customWidth="1"/>
    <col min="1543" max="1543" width="15" style="272" customWidth="1"/>
    <col min="1544" max="1544" width="6.7109375" style="272" customWidth="1"/>
    <col min="1545" max="1545" width="14.28515625" style="272" customWidth="1"/>
    <col min="1546" max="1546" width="17.5703125" style="272" customWidth="1"/>
    <col min="1547" max="1547" width="27.7109375" style="272" customWidth="1"/>
    <col min="1548" max="1550" width="9.140625" style="272" customWidth="1"/>
    <col min="1551" max="1551" width="14.85546875" style="272" customWidth="1"/>
    <col min="1552" max="1552" width="13.85546875" style="272" customWidth="1"/>
    <col min="1553" max="1774" width="9.140625" style="272" customWidth="1"/>
    <col min="1775" max="1775" width="9.140625" style="272"/>
    <col min="1776" max="1776" width="6.5703125" style="272" customWidth="1"/>
    <col min="1777" max="1777" width="79.5703125" style="272" customWidth="1"/>
    <col min="1778" max="1778" width="23.5703125" style="272" customWidth="1"/>
    <col min="1779" max="1779" width="27.85546875" style="272" customWidth="1"/>
    <col min="1780" max="1780" width="22.28515625" style="272" customWidth="1"/>
    <col min="1781" max="1781" width="23.5703125" style="272" customWidth="1"/>
    <col min="1782" max="1782" width="39" style="272" customWidth="1"/>
    <col min="1783" max="1783" width="36.42578125" style="272" customWidth="1"/>
    <col min="1784" max="1784" width="8" style="272" customWidth="1"/>
    <col min="1785" max="1785" width="15.5703125" style="272" customWidth="1"/>
    <col min="1786" max="1786" width="17.28515625" style="272" customWidth="1"/>
    <col min="1787" max="1787" width="18.85546875" style="272" customWidth="1"/>
    <col min="1788" max="1788" width="81" style="272" customWidth="1"/>
    <col min="1789" max="1789" width="14.85546875" style="272" customWidth="1"/>
    <col min="1790" max="1790" width="15.7109375" style="272" customWidth="1"/>
    <col min="1791" max="1791" width="17.5703125" style="272" customWidth="1"/>
    <col min="1792" max="1792" width="18.42578125" style="272" customWidth="1"/>
    <col min="1793" max="1793" width="16.5703125" style="272" customWidth="1"/>
    <col min="1794" max="1794" width="17.7109375" style="272" customWidth="1"/>
    <col min="1795" max="1795" width="17.85546875" style="272" customWidth="1"/>
    <col min="1796" max="1796" width="18.42578125" style="272" customWidth="1"/>
    <col min="1797" max="1797" width="15.42578125" style="272" customWidth="1"/>
    <col min="1798" max="1798" width="14.5703125" style="272" customWidth="1"/>
    <col min="1799" max="1799" width="15" style="272" customWidth="1"/>
    <col min="1800" max="1800" width="6.7109375" style="272" customWidth="1"/>
    <col min="1801" max="1801" width="14.28515625" style="272" customWidth="1"/>
    <col min="1802" max="1802" width="17.5703125" style="272" customWidth="1"/>
    <col min="1803" max="1803" width="27.7109375" style="272" customWidth="1"/>
    <col min="1804" max="1806" width="9.140625" style="272" customWidth="1"/>
    <col min="1807" max="1807" width="14.85546875" style="272" customWidth="1"/>
    <col min="1808" max="1808" width="13.85546875" style="272" customWidth="1"/>
    <col min="1809" max="2030" width="9.140625" style="272" customWidth="1"/>
    <col min="2031" max="2031" width="9.140625" style="272"/>
    <col min="2032" max="2032" width="6.5703125" style="272" customWidth="1"/>
    <col min="2033" max="2033" width="79.5703125" style="272" customWidth="1"/>
    <col min="2034" max="2034" width="23.5703125" style="272" customWidth="1"/>
    <col min="2035" max="2035" width="27.85546875" style="272" customWidth="1"/>
    <col min="2036" max="2036" width="22.28515625" style="272" customWidth="1"/>
    <col min="2037" max="2037" width="23.5703125" style="272" customWidth="1"/>
    <col min="2038" max="2038" width="39" style="272" customWidth="1"/>
    <col min="2039" max="2039" width="36.42578125" style="272" customWidth="1"/>
    <col min="2040" max="2040" width="8" style="272" customWidth="1"/>
    <col min="2041" max="2041" width="15.5703125" style="272" customWidth="1"/>
    <col min="2042" max="2042" width="17.28515625" style="272" customWidth="1"/>
    <col min="2043" max="2043" width="18.85546875" style="272" customWidth="1"/>
    <col min="2044" max="2044" width="81" style="272" customWidth="1"/>
    <col min="2045" max="2045" width="14.85546875" style="272" customWidth="1"/>
    <col min="2046" max="2046" width="15.7109375" style="272" customWidth="1"/>
    <col min="2047" max="2047" width="17.5703125" style="272" customWidth="1"/>
    <col min="2048" max="2048" width="18.42578125" style="272" customWidth="1"/>
    <col min="2049" max="2049" width="16.5703125" style="272" customWidth="1"/>
    <col min="2050" max="2050" width="17.7109375" style="272" customWidth="1"/>
    <col min="2051" max="2051" width="17.85546875" style="272" customWidth="1"/>
    <col min="2052" max="2052" width="18.42578125" style="272" customWidth="1"/>
    <col min="2053" max="2053" width="15.42578125" style="272" customWidth="1"/>
    <col min="2054" max="2054" width="14.5703125" style="272" customWidth="1"/>
    <col min="2055" max="2055" width="15" style="272" customWidth="1"/>
    <col min="2056" max="2056" width="6.7109375" style="272" customWidth="1"/>
    <col min="2057" max="2057" width="14.28515625" style="272" customWidth="1"/>
    <col min="2058" max="2058" width="17.5703125" style="272" customWidth="1"/>
    <col min="2059" max="2059" width="27.7109375" style="272" customWidth="1"/>
    <col min="2060" max="2062" width="9.140625" style="272" customWidth="1"/>
    <col min="2063" max="2063" width="14.85546875" style="272" customWidth="1"/>
    <col min="2064" max="2064" width="13.85546875" style="272" customWidth="1"/>
    <col min="2065" max="2286" width="9.140625" style="272" customWidth="1"/>
    <col min="2287" max="2287" width="9.140625" style="272"/>
    <col min="2288" max="2288" width="6.5703125" style="272" customWidth="1"/>
    <col min="2289" max="2289" width="79.5703125" style="272" customWidth="1"/>
    <col min="2290" max="2290" width="23.5703125" style="272" customWidth="1"/>
    <col min="2291" max="2291" width="27.85546875" style="272" customWidth="1"/>
    <col min="2292" max="2292" width="22.28515625" style="272" customWidth="1"/>
    <col min="2293" max="2293" width="23.5703125" style="272" customWidth="1"/>
    <col min="2294" max="2294" width="39" style="272" customWidth="1"/>
    <col min="2295" max="2295" width="36.42578125" style="272" customWidth="1"/>
    <col min="2296" max="2296" width="8" style="272" customWidth="1"/>
    <col min="2297" max="2297" width="15.5703125" style="272" customWidth="1"/>
    <col min="2298" max="2298" width="17.28515625" style="272" customWidth="1"/>
    <col min="2299" max="2299" width="18.85546875" style="272" customWidth="1"/>
    <col min="2300" max="2300" width="81" style="272" customWidth="1"/>
    <col min="2301" max="2301" width="14.85546875" style="272" customWidth="1"/>
    <col min="2302" max="2302" width="15.7109375" style="272" customWidth="1"/>
    <col min="2303" max="2303" width="17.5703125" style="272" customWidth="1"/>
    <col min="2304" max="2304" width="18.42578125" style="272" customWidth="1"/>
    <col min="2305" max="2305" width="16.5703125" style="272" customWidth="1"/>
    <col min="2306" max="2306" width="17.7109375" style="272" customWidth="1"/>
    <col min="2307" max="2307" width="17.85546875" style="272" customWidth="1"/>
    <col min="2308" max="2308" width="18.42578125" style="272" customWidth="1"/>
    <col min="2309" max="2309" width="15.42578125" style="272" customWidth="1"/>
    <col min="2310" max="2310" width="14.5703125" style="272" customWidth="1"/>
    <col min="2311" max="2311" width="15" style="272" customWidth="1"/>
    <col min="2312" max="2312" width="6.7109375" style="272" customWidth="1"/>
    <col min="2313" max="2313" width="14.28515625" style="272" customWidth="1"/>
    <col min="2314" max="2314" width="17.5703125" style="272" customWidth="1"/>
    <col min="2315" max="2315" width="27.7109375" style="272" customWidth="1"/>
    <col min="2316" max="2318" width="9.140625" style="272" customWidth="1"/>
    <col min="2319" max="2319" width="14.85546875" style="272" customWidth="1"/>
    <col min="2320" max="2320" width="13.85546875" style="272" customWidth="1"/>
    <col min="2321" max="2542" width="9.140625" style="272" customWidth="1"/>
    <col min="2543" max="2543" width="9.140625" style="272"/>
    <col min="2544" max="2544" width="6.5703125" style="272" customWidth="1"/>
    <col min="2545" max="2545" width="79.5703125" style="272" customWidth="1"/>
    <col min="2546" max="2546" width="23.5703125" style="272" customWidth="1"/>
    <col min="2547" max="2547" width="27.85546875" style="272" customWidth="1"/>
    <col min="2548" max="2548" width="22.28515625" style="272" customWidth="1"/>
    <col min="2549" max="2549" width="23.5703125" style="272" customWidth="1"/>
    <col min="2550" max="2550" width="39" style="272" customWidth="1"/>
    <col min="2551" max="2551" width="36.42578125" style="272" customWidth="1"/>
    <col min="2552" max="2552" width="8" style="272" customWidth="1"/>
    <col min="2553" max="2553" width="15.5703125" style="272" customWidth="1"/>
    <col min="2554" max="2554" width="17.28515625" style="272" customWidth="1"/>
    <col min="2555" max="2555" width="18.85546875" style="272" customWidth="1"/>
    <col min="2556" max="2556" width="81" style="272" customWidth="1"/>
    <col min="2557" max="2557" width="14.85546875" style="272" customWidth="1"/>
    <col min="2558" max="2558" width="15.7109375" style="272" customWidth="1"/>
    <col min="2559" max="2559" width="17.5703125" style="272" customWidth="1"/>
    <col min="2560" max="2560" width="18.42578125" style="272" customWidth="1"/>
    <col min="2561" max="2561" width="16.5703125" style="272" customWidth="1"/>
    <col min="2562" max="2562" width="17.7109375" style="272" customWidth="1"/>
    <col min="2563" max="2563" width="17.85546875" style="272" customWidth="1"/>
    <col min="2564" max="2564" width="18.42578125" style="272" customWidth="1"/>
    <col min="2565" max="2565" width="15.42578125" style="272" customWidth="1"/>
    <col min="2566" max="2566" width="14.5703125" style="272" customWidth="1"/>
    <col min="2567" max="2567" width="15" style="272" customWidth="1"/>
    <col min="2568" max="2568" width="6.7109375" style="272" customWidth="1"/>
    <col min="2569" max="2569" width="14.28515625" style="272" customWidth="1"/>
    <col min="2570" max="2570" width="17.5703125" style="272" customWidth="1"/>
    <col min="2571" max="2571" width="27.7109375" style="272" customWidth="1"/>
    <col min="2572" max="2574" width="9.140625" style="272" customWidth="1"/>
    <col min="2575" max="2575" width="14.85546875" style="272" customWidth="1"/>
    <col min="2576" max="2576" width="13.85546875" style="272" customWidth="1"/>
    <col min="2577" max="2798" width="9.140625" style="272" customWidth="1"/>
    <col min="2799" max="2799" width="9.140625" style="272"/>
    <col min="2800" max="2800" width="6.5703125" style="272" customWidth="1"/>
    <col min="2801" max="2801" width="79.5703125" style="272" customWidth="1"/>
    <col min="2802" max="2802" width="23.5703125" style="272" customWidth="1"/>
    <col min="2803" max="2803" width="27.85546875" style="272" customWidth="1"/>
    <col min="2804" max="2804" width="22.28515625" style="272" customWidth="1"/>
    <col min="2805" max="2805" width="23.5703125" style="272" customWidth="1"/>
    <col min="2806" max="2806" width="39" style="272" customWidth="1"/>
    <col min="2807" max="2807" width="36.42578125" style="272" customWidth="1"/>
    <col min="2808" max="2808" width="8" style="272" customWidth="1"/>
    <col min="2809" max="2809" width="15.5703125" style="272" customWidth="1"/>
    <col min="2810" max="2810" width="17.28515625" style="272" customWidth="1"/>
    <col min="2811" max="2811" width="18.85546875" style="272" customWidth="1"/>
    <col min="2812" max="2812" width="81" style="272" customWidth="1"/>
    <col min="2813" max="2813" width="14.85546875" style="272" customWidth="1"/>
    <col min="2814" max="2814" width="15.7109375" style="272" customWidth="1"/>
    <col min="2815" max="2815" width="17.5703125" style="272" customWidth="1"/>
    <col min="2816" max="2816" width="18.42578125" style="272" customWidth="1"/>
    <col min="2817" max="2817" width="16.5703125" style="272" customWidth="1"/>
    <col min="2818" max="2818" width="17.7109375" style="272" customWidth="1"/>
    <col min="2819" max="2819" width="17.85546875" style="272" customWidth="1"/>
    <col min="2820" max="2820" width="18.42578125" style="272" customWidth="1"/>
    <col min="2821" max="2821" width="15.42578125" style="272" customWidth="1"/>
    <col min="2822" max="2822" width="14.5703125" style="272" customWidth="1"/>
    <col min="2823" max="2823" width="15" style="272" customWidth="1"/>
    <col min="2824" max="2824" width="6.7109375" style="272" customWidth="1"/>
    <col min="2825" max="2825" width="14.28515625" style="272" customWidth="1"/>
    <col min="2826" max="2826" width="17.5703125" style="272" customWidth="1"/>
    <col min="2827" max="2827" width="27.7109375" style="272" customWidth="1"/>
    <col min="2828" max="2830" width="9.140625" style="272" customWidth="1"/>
    <col min="2831" max="2831" width="14.85546875" style="272" customWidth="1"/>
    <col min="2832" max="2832" width="13.85546875" style="272" customWidth="1"/>
    <col min="2833" max="3054" width="9.140625" style="272" customWidth="1"/>
    <col min="3055" max="3055" width="9.140625" style="272"/>
    <col min="3056" max="3056" width="6.5703125" style="272" customWidth="1"/>
    <col min="3057" max="3057" width="79.5703125" style="272" customWidth="1"/>
    <col min="3058" max="3058" width="23.5703125" style="272" customWidth="1"/>
    <col min="3059" max="3059" width="27.85546875" style="272" customWidth="1"/>
    <col min="3060" max="3060" width="22.28515625" style="272" customWidth="1"/>
    <col min="3061" max="3061" width="23.5703125" style="272" customWidth="1"/>
    <col min="3062" max="3062" width="39" style="272" customWidth="1"/>
    <col min="3063" max="3063" width="36.42578125" style="272" customWidth="1"/>
    <col min="3064" max="3064" width="8" style="272" customWidth="1"/>
    <col min="3065" max="3065" width="15.5703125" style="272" customWidth="1"/>
    <col min="3066" max="3066" width="17.28515625" style="272" customWidth="1"/>
    <col min="3067" max="3067" width="18.85546875" style="272" customWidth="1"/>
    <col min="3068" max="3068" width="81" style="272" customWidth="1"/>
    <col min="3069" max="3069" width="14.85546875" style="272" customWidth="1"/>
    <col min="3070" max="3070" width="15.7109375" style="272" customWidth="1"/>
    <col min="3071" max="3071" width="17.5703125" style="272" customWidth="1"/>
    <col min="3072" max="3072" width="18.42578125" style="272" customWidth="1"/>
    <col min="3073" max="3073" width="16.5703125" style="272" customWidth="1"/>
    <col min="3074" max="3074" width="17.7109375" style="272" customWidth="1"/>
    <col min="3075" max="3075" width="17.85546875" style="272" customWidth="1"/>
    <col min="3076" max="3076" width="18.42578125" style="272" customWidth="1"/>
    <col min="3077" max="3077" width="15.42578125" style="272" customWidth="1"/>
    <col min="3078" max="3078" width="14.5703125" style="272" customWidth="1"/>
    <col min="3079" max="3079" width="15" style="272" customWidth="1"/>
    <col min="3080" max="3080" width="6.7109375" style="272" customWidth="1"/>
    <col min="3081" max="3081" width="14.28515625" style="272" customWidth="1"/>
    <col min="3082" max="3082" width="17.5703125" style="272" customWidth="1"/>
    <col min="3083" max="3083" width="27.7109375" style="272" customWidth="1"/>
    <col min="3084" max="3086" width="9.140625" style="272" customWidth="1"/>
    <col min="3087" max="3087" width="14.85546875" style="272" customWidth="1"/>
    <col min="3088" max="3088" width="13.85546875" style="272" customWidth="1"/>
    <col min="3089" max="3310" width="9.140625" style="272" customWidth="1"/>
    <col min="3311" max="3311" width="9.140625" style="272"/>
    <col min="3312" max="3312" width="6.5703125" style="272" customWidth="1"/>
    <col min="3313" max="3313" width="79.5703125" style="272" customWidth="1"/>
    <col min="3314" max="3314" width="23.5703125" style="272" customWidth="1"/>
    <col min="3315" max="3315" width="27.85546875" style="272" customWidth="1"/>
    <col min="3316" max="3316" width="22.28515625" style="272" customWidth="1"/>
    <col min="3317" max="3317" width="23.5703125" style="272" customWidth="1"/>
    <col min="3318" max="3318" width="39" style="272" customWidth="1"/>
    <col min="3319" max="3319" width="36.42578125" style="272" customWidth="1"/>
    <col min="3320" max="3320" width="8" style="272" customWidth="1"/>
    <col min="3321" max="3321" width="15.5703125" style="272" customWidth="1"/>
    <col min="3322" max="3322" width="17.28515625" style="272" customWidth="1"/>
    <col min="3323" max="3323" width="18.85546875" style="272" customWidth="1"/>
    <col min="3324" max="3324" width="81" style="272" customWidth="1"/>
    <col min="3325" max="3325" width="14.85546875" style="272" customWidth="1"/>
    <col min="3326" max="3326" width="15.7109375" style="272" customWidth="1"/>
    <col min="3327" max="3327" width="17.5703125" style="272" customWidth="1"/>
    <col min="3328" max="3328" width="18.42578125" style="272" customWidth="1"/>
    <col min="3329" max="3329" width="16.5703125" style="272" customWidth="1"/>
    <col min="3330" max="3330" width="17.7109375" style="272" customWidth="1"/>
    <col min="3331" max="3331" width="17.85546875" style="272" customWidth="1"/>
    <col min="3332" max="3332" width="18.42578125" style="272" customWidth="1"/>
    <col min="3333" max="3333" width="15.42578125" style="272" customWidth="1"/>
    <col min="3334" max="3334" width="14.5703125" style="272" customWidth="1"/>
    <col min="3335" max="3335" width="15" style="272" customWidth="1"/>
    <col min="3336" max="3336" width="6.7109375" style="272" customWidth="1"/>
    <col min="3337" max="3337" width="14.28515625" style="272" customWidth="1"/>
    <col min="3338" max="3338" width="17.5703125" style="272" customWidth="1"/>
    <col min="3339" max="3339" width="27.7109375" style="272" customWidth="1"/>
    <col min="3340" max="3342" width="9.140625" style="272" customWidth="1"/>
    <col min="3343" max="3343" width="14.85546875" style="272" customWidth="1"/>
    <col min="3344" max="3344" width="13.85546875" style="272" customWidth="1"/>
    <col min="3345" max="3566" width="9.140625" style="272" customWidth="1"/>
    <col min="3567" max="3567" width="9.140625" style="272"/>
    <col min="3568" max="3568" width="6.5703125" style="272" customWidth="1"/>
    <col min="3569" max="3569" width="79.5703125" style="272" customWidth="1"/>
    <col min="3570" max="3570" width="23.5703125" style="272" customWidth="1"/>
    <col min="3571" max="3571" width="27.85546875" style="272" customWidth="1"/>
    <col min="3572" max="3572" width="22.28515625" style="272" customWidth="1"/>
    <col min="3573" max="3573" width="23.5703125" style="272" customWidth="1"/>
    <col min="3574" max="3574" width="39" style="272" customWidth="1"/>
    <col min="3575" max="3575" width="36.42578125" style="272" customWidth="1"/>
    <col min="3576" max="3576" width="8" style="272" customWidth="1"/>
    <col min="3577" max="3577" width="15.5703125" style="272" customWidth="1"/>
    <col min="3578" max="3578" width="17.28515625" style="272" customWidth="1"/>
    <col min="3579" max="3579" width="18.85546875" style="272" customWidth="1"/>
    <col min="3580" max="3580" width="81" style="272" customWidth="1"/>
    <col min="3581" max="3581" width="14.85546875" style="272" customWidth="1"/>
    <col min="3582" max="3582" width="15.7109375" style="272" customWidth="1"/>
    <col min="3583" max="3583" width="17.5703125" style="272" customWidth="1"/>
    <col min="3584" max="3584" width="18.42578125" style="272" customWidth="1"/>
    <col min="3585" max="3585" width="16.5703125" style="272" customWidth="1"/>
    <col min="3586" max="3586" width="17.7109375" style="272" customWidth="1"/>
    <col min="3587" max="3587" width="17.85546875" style="272" customWidth="1"/>
    <col min="3588" max="3588" width="18.42578125" style="272" customWidth="1"/>
    <col min="3589" max="3589" width="15.42578125" style="272" customWidth="1"/>
    <col min="3590" max="3590" width="14.5703125" style="272" customWidth="1"/>
    <col min="3591" max="3591" width="15" style="272" customWidth="1"/>
    <col min="3592" max="3592" width="6.7109375" style="272" customWidth="1"/>
    <col min="3593" max="3593" width="14.28515625" style="272" customWidth="1"/>
    <col min="3594" max="3594" width="17.5703125" style="272" customWidth="1"/>
    <col min="3595" max="3595" width="27.7109375" style="272" customWidth="1"/>
    <col min="3596" max="3598" width="9.140625" style="272" customWidth="1"/>
    <col min="3599" max="3599" width="14.85546875" style="272" customWidth="1"/>
    <col min="3600" max="3600" width="13.85546875" style="272" customWidth="1"/>
    <col min="3601" max="3822" width="9.140625" style="272" customWidth="1"/>
    <col min="3823" max="3823" width="9.140625" style="272"/>
    <col min="3824" max="3824" width="6.5703125" style="272" customWidth="1"/>
    <col min="3825" max="3825" width="79.5703125" style="272" customWidth="1"/>
    <col min="3826" max="3826" width="23.5703125" style="272" customWidth="1"/>
    <col min="3827" max="3827" width="27.85546875" style="272" customWidth="1"/>
    <col min="3828" max="3828" width="22.28515625" style="272" customWidth="1"/>
    <col min="3829" max="3829" width="23.5703125" style="272" customWidth="1"/>
    <col min="3830" max="3830" width="39" style="272" customWidth="1"/>
    <col min="3831" max="3831" width="36.42578125" style="272" customWidth="1"/>
    <col min="3832" max="3832" width="8" style="272" customWidth="1"/>
    <col min="3833" max="3833" width="15.5703125" style="272" customWidth="1"/>
    <col min="3834" max="3834" width="17.28515625" style="272" customWidth="1"/>
    <col min="3835" max="3835" width="18.85546875" style="272" customWidth="1"/>
    <col min="3836" max="3836" width="81" style="272" customWidth="1"/>
    <col min="3837" max="3837" width="14.85546875" style="272" customWidth="1"/>
    <col min="3838" max="3838" width="15.7109375" style="272" customWidth="1"/>
    <col min="3839" max="3839" width="17.5703125" style="272" customWidth="1"/>
    <col min="3840" max="3840" width="18.42578125" style="272" customWidth="1"/>
    <col min="3841" max="3841" width="16.5703125" style="272" customWidth="1"/>
    <col min="3842" max="3842" width="17.7109375" style="272" customWidth="1"/>
    <col min="3843" max="3843" width="17.85546875" style="272" customWidth="1"/>
    <col min="3844" max="3844" width="18.42578125" style="272" customWidth="1"/>
    <col min="3845" max="3845" width="15.42578125" style="272" customWidth="1"/>
    <col min="3846" max="3846" width="14.5703125" style="272" customWidth="1"/>
    <col min="3847" max="3847" width="15" style="272" customWidth="1"/>
    <col min="3848" max="3848" width="6.7109375" style="272" customWidth="1"/>
    <col min="3849" max="3849" width="14.28515625" style="272" customWidth="1"/>
    <col min="3850" max="3850" width="17.5703125" style="272" customWidth="1"/>
    <col min="3851" max="3851" width="27.7109375" style="272" customWidth="1"/>
    <col min="3852" max="3854" width="9.140625" style="272" customWidth="1"/>
    <col min="3855" max="3855" width="14.85546875" style="272" customWidth="1"/>
    <col min="3856" max="3856" width="13.85546875" style="272" customWidth="1"/>
    <col min="3857" max="4078" width="9.140625" style="272" customWidth="1"/>
    <col min="4079" max="4079" width="9.140625" style="272"/>
    <col min="4080" max="4080" width="6.5703125" style="272" customWidth="1"/>
    <col min="4081" max="4081" width="79.5703125" style="272" customWidth="1"/>
    <col min="4082" max="4082" width="23.5703125" style="272" customWidth="1"/>
    <col min="4083" max="4083" width="27.85546875" style="272" customWidth="1"/>
    <col min="4084" max="4084" width="22.28515625" style="272" customWidth="1"/>
    <col min="4085" max="4085" width="23.5703125" style="272" customWidth="1"/>
    <col min="4086" max="4086" width="39" style="272" customWidth="1"/>
    <col min="4087" max="4087" width="36.42578125" style="272" customWidth="1"/>
    <col min="4088" max="4088" width="8" style="272" customWidth="1"/>
    <col min="4089" max="4089" width="15.5703125" style="272" customWidth="1"/>
    <col min="4090" max="4090" width="17.28515625" style="272" customWidth="1"/>
    <col min="4091" max="4091" width="18.85546875" style="272" customWidth="1"/>
    <col min="4092" max="4092" width="81" style="272" customWidth="1"/>
    <col min="4093" max="4093" width="14.85546875" style="272" customWidth="1"/>
    <col min="4094" max="4094" width="15.7109375" style="272" customWidth="1"/>
    <col min="4095" max="4095" width="17.5703125" style="272" customWidth="1"/>
    <col min="4096" max="4096" width="18.42578125" style="272" customWidth="1"/>
    <col min="4097" max="4097" width="16.5703125" style="272" customWidth="1"/>
    <col min="4098" max="4098" width="17.7109375" style="272" customWidth="1"/>
    <col min="4099" max="4099" width="17.85546875" style="272" customWidth="1"/>
    <col min="4100" max="4100" width="18.42578125" style="272" customWidth="1"/>
    <col min="4101" max="4101" width="15.42578125" style="272" customWidth="1"/>
    <col min="4102" max="4102" width="14.5703125" style="272" customWidth="1"/>
    <col min="4103" max="4103" width="15" style="272" customWidth="1"/>
    <col min="4104" max="4104" width="6.7109375" style="272" customWidth="1"/>
    <col min="4105" max="4105" width="14.28515625" style="272" customWidth="1"/>
    <col min="4106" max="4106" width="17.5703125" style="272" customWidth="1"/>
    <col min="4107" max="4107" width="27.7109375" style="272" customWidth="1"/>
    <col min="4108" max="4110" width="9.140625" style="272" customWidth="1"/>
    <col min="4111" max="4111" width="14.85546875" style="272" customWidth="1"/>
    <col min="4112" max="4112" width="13.85546875" style="272" customWidth="1"/>
    <col min="4113" max="4334" width="9.140625" style="272" customWidth="1"/>
    <col min="4335" max="4335" width="9.140625" style="272"/>
    <col min="4336" max="4336" width="6.5703125" style="272" customWidth="1"/>
    <col min="4337" max="4337" width="79.5703125" style="272" customWidth="1"/>
    <col min="4338" max="4338" width="23.5703125" style="272" customWidth="1"/>
    <col min="4339" max="4339" width="27.85546875" style="272" customWidth="1"/>
    <col min="4340" max="4340" width="22.28515625" style="272" customWidth="1"/>
    <col min="4341" max="4341" width="23.5703125" style="272" customWidth="1"/>
    <col min="4342" max="4342" width="39" style="272" customWidth="1"/>
    <col min="4343" max="4343" width="36.42578125" style="272" customWidth="1"/>
    <col min="4344" max="4344" width="8" style="272" customWidth="1"/>
    <col min="4345" max="4345" width="15.5703125" style="272" customWidth="1"/>
    <col min="4346" max="4346" width="17.28515625" style="272" customWidth="1"/>
    <col min="4347" max="4347" width="18.85546875" style="272" customWidth="1"/>
    <col min="4348" max="4348" width="81" style="272" customWidth="1"/>
    <col min="4349" max="4349" width="14.85546875" style="272" customWidth="1"/>
    <col min="4350" max="4350" width="15.7109375" style="272" customWidth="1"/>
    <col min="4351" max="4351" width="17.5703125" style="272" customWidth="1"/>
    <col min="4352" max="4352" width="18.42578125" style="272" customWidth="1"/>
    <col min="4353" max="4353" width="16.5703125" style="272" customWidth="1"/>
    <col min="4354" max="4354" width="17.7109375" style="272" customWidth="1"/>
    <col min="4355" max="4355" width="17.85546875" style="272" customWidth="1"/>
    <col min="4356" max="4356" width="18.42578125" style="272" customWidth="1"/>
    <col min="4357" max="4357" width="15.42578125" style="272" customWidth="1"/>
    <col min="4358" max="4358" width="14.5703125" style="272" customWidth="1"/>
    <col min="4359" max="4359" width="15" style="272" customWidth="1"/>
    <col min="4360" max="4360" width="6.7109375" style="272" customWidth="1"/>
    <col min="4361" max="4361" width="14.28515625" style="272" customWidth="1"/>
    <col min="4362" max="4362" width="17.5703125" style="272" customWidth="1"/>
    <col min="4363" max="4363" width="27.7109375" style="272" customWidth="1"/>
    <col min="4364" max="4366" width="9.140625" style="272" customWidth="1"/>
    <col min="4367" max="4367" width="14.85546875" style="272" customWidth="1"/>
    <col min="4368" max="4368" width="13.85546875" style="272" customWidth="1"/>
    <col min="4369" max="4590" width="9.140625" style="272" customWidth="1"/>
    <col min="4591" max="4591" width="9.140625" style="272"/>
    <col min="4592" max="4592" width="6.5703125" style="272" customWidth="1"/>
    <col min="4593" max="4593" width="79.5703125" style="272" customWidth="1"/>
    <col min="4594" max="4594" width="23.5703125" style="272" customWidth="1"/>
    <col min="4595" max="4595" width="27.85546875" style="272" customWidth="1"/>
    <col min="4596" max="4596" width="22.28515625" style="272" customWidth="1"/>
    <col min="4597" max="4597" width="23.5703125" style="272" customWidth="1"/>
    <col min="4598" max="4598" width="39" style="272" customWidth="1"/>
    <col min="4599" max="4599" width="36.42578125" style="272" customWidth="1"/>
    <col min="4600" max="4600" width="8" style="272" customWidth="1"/>
    <col min="4601" max="4601" width="15.5703125" style="272" customWidth="1"/>
    <col min="4602" max="4602" width="17.28515625" style="272" customWidth="1"/>
    <col min="4603" max="4603" width="18.85546875" style="272" customWidth="1"/>
    <col min="4604" max="4604" width="81" style="272" customWidth="1"/>
    <col min="4605" max="4605" width="14.85546875" style="272" customWidth="1"/>
    <col min="4606" max="4606" width="15.7109375" style="272" customWidth="1"/>
    <col min="4607" max="4607" width="17.5703125" style="272" customWidth="1"/>
    <col min="4608" max="4608" width="18.42578125" style="272" customWidth="1"/>
    <col min="4609" max="4609" width="16.5703125" style="272" customWidth="1"/>
    <col min="4610" max="4610" width="17.7109375" style="272" customWidth="1"/>
    <col min="4611" max="4611" width="17.85546875" style="272" customWidth="1"/>
    <col min="4612" max="4612" width="18.42578125" style="272" customWidth="1"/>
    <col min="4613" max="4613" width="15.42578125" style="272" customWidth="1"/>
    <col min="4614" max="4614" width="14.5703125" style="272" customWidth="1"/>
    <col min="4615" max="4615" width="15" style="272" customWidth="1"/>
    <col min="4616" max="4616" width="6.7109375" style="272" customWidth="1"/>
    <col min="4617" max="4617" width="14.28515625" style="272" customWidth="1"/>
    <col min="4618" max="4618" width="17.5703125" style="272" customWidth="1"/>
    <col min="4619" max="4619" width="27.7109375" style="272" customWidth="1"/>
    <col min="4620" max="4622" width="9.140625" style="272" customWidth="1"/>
    <col min="4623" max="4623" width="14.85546875" style="272" customWidth="1"/>
    <col min="4624" max="4624" width="13.85546875" style="272" customWidth="1"/>
    <col min="4625" max="4846" width="9.140625" style="272" customWidth="1"/>
    <col min="4847" max="4847" width="9.140625" style="272"/>
    <col min="4848" max="4848" width="6.5703125" style="272" customWidth="1"/>
    <col min="4849" max="4849" width="79.5703125" style="272" customWidth="1"/>
    <col min="4850" max="4850" width="23.5703125" style="272" customWidth="1"/>
    <col min="4851" max="4851" width="27.85546875" style="272" customWidth="1"/>
    <col min="4852" max="4852" width="22.28515625" style="272" customWidth="1"/>
    <col min="4853" max="4853" width="23.5703125" style="272" customWidth="1"/>
    <col min="4854" max="4854" width="39" style="272" customWidth="1"/>
    <col min="4855" max="4855" width="36.42578125" style="272" customWidth="1"/>
    <col min="4856" max="4856" width="8" style="272" customWidth="1"/>
    <col min="4857" max="4857" width="15.5703125" style="272" customWidth="1"/>
    <col min="4858" max="4858" width="17.28515625" style="272" customWidth="1"/>
    <col min="4859" max="4859" width="18.85546875" style="272" customWidth="1"/>
    <col min="4860" max="4860" width="81" style="272" customWidth="1"/>
    <col min="4861" max="4861" width="14.85546875" style="272" customWidth="1"/>
    <col min="4862" max="4862" width="15.7109375" style="272" customWidth="1"/>
    <col min="4863" max="4863" width="17.5703125" style="272" customWidth="1"/>
    <col min="4864" max="4864" width="18.42578125" style="272" customWidth="1"/>
    <col min="4865" max="4865" width="16.5703125" style="272" customWidth="1"/>
    <col min="4866" max="4866" width="17.7109375" style="272" customWidth="1"/>
    <col min="4867" max="4867" width="17.85546875" style="272" customWidth="1"/>
    <col min="4868" max="4868" width="18.42578125" style="272" customWidth="1"/>
    <col min="4869" max="4869" width="15.42578125" style="272" customWidth="1"/>
    <col min="4870" max="4870" width="14.5703125" style="272" customWidth="1"/>
    <col min="4871" max="4871" width="15" style="272" customWidth="1"/>
    <col min="4872" max="4872" width="6.7109375" style="272" customWidth="1"/>
    <col min="4873" max="4873" width="14.28515625" style="272" customWidth="1"/>
    <col min="4874" max="4874" width="17.5703125" style="272" customWidth="1"/>
    <col min="4875" max="4875" width="27.7109375" style="272" customWidth="1"/>
    <col min="4876" max="4878" width="9.140625" style="272" customWidth="1"/>
    <col min="4879" max="4879" width="14.85546875" style="272" customWidth="1"/>
    <col min="4880" max="4880" width="13.85546875" style="272" customWidth="1"/>
    <col min="4881" max="5102" width="9.140625" style="272" customWidth="1"/>
    <col min="5103" max="5103" width="9.140625" style="272"/>
    <col min="5104" max="5104" width="6.5703125" style="272" customWidth="1"/>
    <col min="5105" max="5105" width="79.5703125" style="272" customWidth="1"/>
    <col min="5106" max="5106" width="23.5703125" style="272" customWidth="1"/>
    <col min="5107" max="5107" width="27.85546875" style="272" customWidth="1"/>
    <col min="5108" max="5108" width="22.28515625" style="272" customWidth="1"/>
    <col min="5109" max="5109" width="23.5703125" style="272" customWidth="1"/>
    <col min="5110" max="5110" width="39" style="272" customWidth="1"/>
    <col min="5111" max="5111" width="36.42578125" style="272" customWidth="1"/>
    <col min="5112" max="5112" width="8" style="272" customWidth="1"/>
    <col min="5113" max="5113" width="15.5703125" style="272" customWidth="1"/>
    <col min="5114" max="5114" width="17.28515625" style="272" customWidth="1"/>
    <col min="5115" max="5115" width="18.85546875" style="272" customWidth="1"/>
    <col min="5116" max="5116" width="81" style="272" customWidth="1"/>
    <col min="5117" max="5117" width="14.85546875" style="272" customWidth="1"/>
    <col min="5118" max="5118" width="15.7109375" style="272" customWidth="1"/>
    <col min="5119" max="5119" width="17.5703125" style="272" customWidth="1"/>
    <col min="5120" max="5120" width="18.42578125" style="272" customWidth="1"/>
    <col min="5121" max="5121" width="16.5703125" style="272" customWidth="1"/>
    <col min="5122" max="5122" width="17.7109375" style="272" customWidth="1"/>
    <col min="5123" max="5123" width="17.85546875" style="272" customWidth="1"/>
    <col min="5124" max="5124" width="18.42578125" style="272" customWidth="1"/>
    <col min="5125" max="5125" width="15.42578125" style="272" customWidth="1"/>
    <col min="5126" max="5126" width="14.5703125" style="272" customWidth="1"/>
    <col min="5127" max="5127" width="15" style="272" customWidth="1"/>
    <col min="5128" max="5128" width="6.7109375" style="272" customWidth="1"/>
    <col min="5129" max="5129" width="14.28515625" style="272" customWidth="1"/>
    <col min="5130" max="5130" width="17.5703125" style="272" customWidth="1"/>
    <col min="5131" max="5131" width="27.7109375" style="272" customWidth="1"/>
    <col min="5132" max="5134" width="9.140625" style="272" customWidth="1"/>
    <col min="5135" max="5135" width="14.85546875" style="272" customWidth="1"/>
    <col min="5136" max="5136" width="13.85546875" style="272" customWidth="1"/>
    <col min="5137" max="5358" width="9.140625" style="272" customWidth="1"/>
    <col min="5359" max="5359" width="9.140625" style="272"/>
    <col min="5360" max="5360" width="6.5703125" style="272" customWidth="1"/>
    <col min="5361" max="5361" width="79.5703125" style="272" customWidth="1"/>
    <col min="5362" max="5362" width="23.5703125" style="272" customWidth="1"/>
    <col min="5363" max="5363" width="27.85546875" style="272" customWidth="1"/>
    <col min="5364" max="5364" width="22.28515625" style="272" customWidth="1"/>
    <col min="5365" max="5365" width="23.5703125" style="272" customWidth="1"/>
    <col min="5366" max="5366" width="39" style="272" customWidth="1"/>
    <col min="5367" max="5367" width="36.42578125" style="272" customWidth="1"/>
    <col min="5368" max="5368" width="8" style="272" customWidth="1"/>
    <col min="5369" max="5369" width="15.5703125" style="272" customWidth="1"/>
    <col min="5370" max="5370" width="17.28515625" style="272" customWidth="1"/>
    <col min="5371" max="5371" width="18.85546875" style="272" customWidth="1"/>
    <col min="5372" max="5372" width="81" style="272" customWidth="1"/>
    <col min="5373" max="5373" width="14.85546875" style="272" customWidth="1"/>
    <col min="5374" max="5374" width="15.7109375" style="272" customWidth="1"/>
    <col min="5375" max="5375" width="17.5703125" style="272" customWidth="1"/>
    <col min="5376" max="5376" width="18.42578125" style="272" customWidth="1"/>
    <col min="5377" max="5377" width="16.5703125" style="272" customWidth="1"/>
    <col min="5378" max="5378" width="17.7109375" style="272" customWidth="1"/>
    <col min="5379" max="5379" width="17.85546875" style="272" customWidth="1"/>
    <col min="5380" max="5380" width="18.42578125" style="272" customWidth="1"/>
    <col min="5381" max="5381" width="15.42578125" style="272" customWidth="1"/>
    <col min="5382" max="5382" width="14.5703125" style="272" customWidth="1"/>
    <col min="5383" max="5383" width="15" style="272" customWidth="1"/>
    <col min="5384" max="5384" width="6.7109375" style="272" customWidth="1"/>
    <col min="5385" max="5385" width="14.28515625" style="272" customWidth="1"/>
    <col min="5386" max="5386" width="17.5703125" style="272" customWidth="1"/>
    <col min="5387" max="5387" width="27.7109375" style="272" customWidth="1"/>
    <col min="5388" max="5390" width="9.140625" style="272" customWidth="1"/>
    <col min="5391" max="5391" width="14.85546875" style="272" customWidth="1"/>
    <col min="5392" max="5392" width="13.85546875" style="272" customWidth="1"/>
    <col min="5393" max="5614" width="9.140625" style="272" customWidth="1"/>
    <col min="5615" max="5615" width="9.140625" style="272"/>
    <col min="5616" max="5616" width="6.5703125" style="272" customWidth="1"/>
    <col min="5617" max="5617" width="79.5703125" style="272" customWidth="1"/>
    <col min="5618" max="5618" width="23.5703125" style="272" customWidth="1"/>
    <col min="5619" max="5619" width="27.85546875" style="272" customWidth="1"/>
    <col min="5620" max="5620" width="22.28515625" style="272" customWidth="1"/>
    <col min="5621" max="5621" width="23.5703125" style="272" customWidth="1"/>
    <col min="5622" max="5622" width="39" style="272" customWidth="1"/>
    <col min="5623" max="5623" width="36.42578125" style="272" customWidth="1"/>
    <col min="5624" max="5624" width="8" style="272" customWidth="1"/>
    <col min="5625" max="5625" width="15.5703125" style="272" customWidth="1"/>
    <col min="5626" max="5626" width="17.28515625" style="272" customWidth="1"/>
    <col min="5627" max="5627" width="18.85546875" style="272" customWidth="1"/>
    <col min="5628" max="5628" width="81" style="272" customWidth="1"/>
    <col min="5629" max="5629" width="14.85546875" style="272" customWidth="1"/>
    <col min="5630" max="5630" width="15.7109375" style="272" customWidth="1"/>
    <col min="5631" max="5631" width="17.5703125" style="272" customWidth="1"/>
    <col min="5632" max="5632" width="18.42578125" style="272" customWidth="1"/>
    <col min="5633" max="5633" width="16.5703125" style="272" customWidth="1"/>
    <col min="5634" max="5634" width="17.7109375" style="272" customWidth="1"/>
    <col min="5635" max="5635" width="17.85546875" style="272" customWidth="1"/>
    <col min="5636" max="5636" width="18.42578125" style="272" customWidth="1"/>
    <col min="5637" max="5637" width="15.42578125" style="272" customWidth="1"/>
    <col min="5638" max="5638" width="14.5703125" style="272" customWidth="1"/>
    <col min="5639" max="5639" width="15" style="272" customWidth="1"/>
    <col min="5640" max="5640" width="6.7109375" style="272" customWidth="1"/>
    <col min="5641" max="5641" width="14.28515625" style="272" customWidth="1"/>
    <col min="5642" max="5642" width="17.5703125" style="272" customWidth="1"/>
    <col min="5643" max="5643" width="27.7109375" style="272" customWidth="1"/>
    <col min="5644" max="5646" width="9.140625" style="272" customWidth="1"/>
    <col min="5647" max="5647" width="14.85546875" style="272" customWidth="1"/>
    <col min="5648" max="5648" width="13.85546875" style="272" customWidth="1"/>
    <col min="5649" max="5870" width="9.140625" style="272" customWidth="1"/>
    <col min="5871" max="5871" width="9.140625" style="272"/>
    <col min="5872" max="5872" width="6.5703125" style="272" customWidth="1"/>
    <col min="5873" max="5873" width="79.5703125" style="272" customWidth="1"/>
    <col min="5874" max="5874" width="23.5703125" style="272" customWidth="1"/>
    <col min="5875" max="5875" width="27.85546875" style="272" customWidth="1"/>
    <col min="5876" max="5876" width="22.28515625" style="272" customWidth="1"/>
    <col min="5877" max="5877" width="23.5703125" style="272" customWidth="1"/>
    <col min="5878" max="5878" width="39" style="272" customWidth="1"/>
    <col min="5879" max="5879" width="36.42578125" style="272" customWidth="1"/>
    <col min="5880" max="5880" width="8" style="272" customWidth="1"/>
    <col min="5881" max="5881" width="15.5703125" style="272" customWidth="1"/>
    <col min="5882" max="5882" width="17.28515625" style="272" customWidth="1"/>
    <col min="5883" max="5883" width="18.85546875" style="272" customWidth="1"/>
    <col min="5884" max="5884" width="81" style="272" customWidth="1"/>
    <col min="5885" max="5885" width="14.85546875" style="272" customWidth="1"/>
    <col min="5886" max="5886" width="15.7109375" style="272" customWidth="1"/>
    <col min="5887" max="5887" width="17.5703125" style="272" customWidth="1"/>
    <col min="5888" max="5888" width="18.42578125" style="272" customWidth="1"/>
    <col min="5889" max="5889" width="16.5703125" style="272" customWidth="1"/>
    <col min="5890" max="5890" width="17.7109375" style="272" customWidth="1"/>
    <col min="5891" max="5891" width="17.85546875" style="272" customWidth="1"/>
    <col min="5892" max="5892" width="18.42578125" style="272" customWidth="1"/>
    <col min="5893" max="5893" width="15.42578125" style="272" customWidth="1"/>
    <col min="5894" max="5894" width="14.5703125" style="272" customWidth="1"/>
    <col min="5895" max="5895" width="15" style="272" customWidth="1"/>
    <col min="5896" max="5896" width="6.7109375" style="272" customWidth="1"/>
    <col min="5897" max="5897" width="14.28515625" style="272" customWidth="1"/>
    <col min="5898" max="5898" width="17.5703125" style="272" customWidth="1"/>
    <col min="5899" max="5899" width="27.7109375" style="272" customWidth="1"/>
    <col min="5900" max="5902" width="9.140625" style="272" customWidth="1"/>
    <col min="5903" max="5903" width="14.85546875" style="272" customWidth="1"/>
    <col min="5904" max="5904" width="13.85546875" style="272" customWidth="1"/>
    <col min="5905" max="6126" width="9.140625" style="272" customWidth="1"/>
    <col min="6127" max="6127" width="9.140625" style="272"/>
    <col min="6128" max="6128" width="6.5703125" style="272" customWidth="1"/>
    <col min="6129" max="6129" width="79.5703125" style="272" customWidth="1"/>
    <col min="6130" max="6130" width="23.5703125" style="272" customWidth="1"/>
    <col min="6131" max="6131" width="27.85546875" style="272" customWidth="1"/>
    <col min="6132" max="6132" width="22.28515625" style="272" customWidth="1"/>
    <col min="6133" max="6133" width="23.5703125" style="272" customWidth="1"/>
    <col min="6134" max="6134" width="39" style="272" customWidth="1"/>
    <col min="6135" max="6135" width="36.42578125" style="272" customWidth="1"/>
    <col min="6136" max="6136" width="8" style="272" customWidth="1"/>
    <col min="6137" max="6137" width="15.5703125" style="272" customWidth="1"/>
    <col min="6138" max="6138" width="17.28515625" style="272" customWidth="1"/>
    <col min="6139" max="6139" width="18.85546875" style="272" customWidth="1"/>
    <col min="6140" max="6140" width="81" style="272" customWidth="1"/>
    <col min="6141" max="6141" width="14.85546875" style="272" customWidth="1"/>
    <col min="6142" max="6142" width="15.7109375" style="272" customWidth="1"/>
    <col min="6143" max="6143" width="17.5703125" style="272" customWidth="1"/>
    <col min="6144" max="6144" width="18.42578125" style="272" customWidth="1"/>
    <col min="6145" max="6145" width="16.5703125" style="272" customWidth="1"/>
    <col min="6146" max="6146" width="17.7109375" style="272" customWidth="1"/>
    <col min="6147" max="6147" width="17.85546875" style="272" customWidth="1"/>
    <col min="6148" max="6148" width="18.42578125" style="272" customWidth="1"/>
    <col min="6149" max="6149" width="15.42578125" style="272" customWidth="1"/>
    <col min="6150" max="6150" width="14.5703125" style="272" customWidth="1"/>
    <col min="6151" max="6151" width="15" style="272" customWidth="1"/>
    <col min="6152" max="6152" width="6.7109375" style="272" customWidth="1"/>
    <col min="6153" max="6153" width="14.28515625" style="272" customWidth="1"/>
    <col min="6154" max="6154" width="17.5703125" style="272" customWidth="1"/>
    <col min="6155" max="6155" width="27.7109375" style="272" customWidth="1"/>
    <col min="6156" max="6158" width="9.140625" style="272" customWidth="1"/>
    <col min="6159" max="6159" width="14.85546875" style="272" customWidth="1"/>
    <col min="6160" max="6160" width="13.85546875" style="272" customWidth="1"/>
    <col min="6161" max="6382" width="9.140625" style="272" customWidth="1"/>
    <col min="6383" max="6383" width="9.140625" style="272"/>
    <col min="6384" max="6384" width="6.5703125" style="272" customWidth="1"/>
    <col min="6385" max="6385" width="79.5703125" style="272" customWidth="1"/>
    <col min="6386" max="6386" width="23.5703125" style="272" customWidth="1"/>
    <col min="6387" max="6387" width="27.85546875" style="272" customWidth="1"/>
    <col min="6388" max="6388" width="22.28515625" style="272" customWidth="1"/>
    <col min="6389" max="6389" width="23.5703125" style="272" customWidth="1"/>
    <col min="6390" max="6390" width="39" style="272" customWidth="1"/>
    <col min="6391" max="6391" width="36.42578125" style="272" customWidth="1"/>
    <col min="6392" max="6392" width="8" style="272" customWidth="1"/>
    <col min="6393" max="6393" width="15.5703125" style="272" customWidth="1"/>
    <col min="6394" max="6394" width="17.28515625" style="272" customWidth="1"/>
    <col min="6395" max="6395" width="18.85546875" style="272" customWidth="1"/>
    <col min="6396" max="6396" width="81" style="272" customWidth="1"/>
    <col min="6397" max="6397" width="14.85546875" style="272" customWidth="1"/>
    <col min="6398" max="6398" width="15.7109375" style="272" customWidth="1"/>
    <col min="6399" max="6399" width="17.5703125" style="272" customWidth="1"/>
    <col min="6400" max="6400" width="18.42578125" style="272" customWidth="1"/>
    <col min="6401" max="6401" width="16.5703125" style="272" customWidth="1"/>
    <col min="6402" max="6402" width="17.7109375" style="272" customWidth="1"/>
    <col min="6403" max="6403" width="17.85546875" style="272" customWidth="1"/>
    <col min="6404" max="6404" width="18.42578125" style="272" customWidth="1"/>
    <col min="6405" max="6405" width="15.42578125" style="272" customWidth="1"/>
    <col min="6406" max="6406" width="14.5703125" style="272" customWidth="1"/>
    <col min="6407" max="6407" width="15" style="272" customWidth="1"/>
    <col min="6408" max="6408" width="6.7109375" style="272" customWidth="1"/>
    <col min="6409" max="6409" width="14.28515625" style="272" customWidth="1"/>
    <col min="6410" max="6410" width="17.5703125" style="272" customWidth="1"/>
    <col min="6411" max="6411" width="27.7109375" style="272" customWidth="1"/>
    <col min="6412" max="6414" width="9.140625" style="272" customWidth="1"/>
    <col min="6415" max="6415" width="14.85546875" style="272" customWidth="1"/>
    <col min="6416" max="6416" width="13.85546875" style="272" customWidth="1"/>
    <col min="6417" max="6638" width="9.140625" style="272" customWidth="1"/>
    <col min="6639" max="6639" width="9.140625" style="272"/>
    <col min="6640" max="6640" width="6.5703125" style="272" customWidth="1"/>
    <col min="6641" max="6641" width="79.5703125" style="272" customWidth="1"/>
    <col min="6642" max="6642" width="23.5703125" style="272" customWidth="1"/>
    <col min="6643" max="6643" width="27.85546875" style="272" customWidth="1"/>
    <col min="6644" max="6644" width="22.28515625" style="272" customWidth="1"/>
    <col min="6645" max="6645" width="23.5703125" style="272" customWidth="1"/>
    <col min="6646" max="6646" width="39" style="272" customWidth="1"/>
    <col min="6647" max="6647" width="36.42578125" style="272" customWidth="1"/>
    <col min="6648" max="6648" width="8" style="272" customWidth="1"/>
    <col min="6649" max="6649" width="15.5703125" style="272" customWidth="1"/>
    <col min="6650" max="6650" width="17.28515625" style="272" customWidth="1"/>
    <col min="6651" max="6651" width="18.85546875" style="272" customWidth="1"/>
    <col min="6652" max="6652" width="81" style="272" customWidth="1"/>
    <col min="6653" max="6653" width="14.85546875" style="272" customWidth="1"/>
    <col min="6654" max="6654" width="15.7109375" style="272" customWidth="1"/>
    <col min="6655" max="6655" width="17.5703125" style="272" customWidth="1"/>
    <col min="6656" max="6656" width="18.42578125" style="272" customWidth="1"/>
    <col min="6657" max="6657" width="16.5703125" style="272" customWidth="1"/>
    <col min="6658" max="6658" width="17.7109375" style="272" customWidth="1"/>
    <col min="6659" max="6659" width="17.85546875" style="272" customWidth="1"/>
    <col min="6660" max="6660" width="18.42578125" style="272" customWidth="1"/>
    <col min="6661" max="6661" width="15.42578125" style="272" customWidth="1"/>
    <col min="6662" max="6662" width="14.5703125" style="272" customWidth="1"/>
    <col min="6663" max="6663" width="15" style="272" customWidth="1"/>
    <col min="6664" max="6664" width="6.7109375" style="272" customWidth="1"/>
    <col min="6665" max="6665" width="14.28515625" style="272" customWidth="1"/>
    <col min="6666" max="6666" width="17.5703125" style="272" customWidth="1"/>
    <col min="6667" max="6667" width="27.7109375" style="272" customWidth="1"/>
    <col min="6668" max="6670" width="9.140625" style="272" customWidth="1"/>
    <col min="6671" max="6671" width="14.85546875" style="272" customWidth="1"/>
    <col min="6672" max="6672" width="13.85546875" style="272" customWidth="1"/>
    <col min="6673" max="6894" width="9.140625" style="272" customWidth="1"/>
    <col min="6895" max="6895" width="9.140625" style="272"/>
    <col min="6896" max="6896" width="6.5703125" style="272" customWidth="1"/>
    <col min="6897" max="6897" width="79.5703125" style="272" customWidth="1"/>
    <col min="6898" max="6898" width="23.5703125" style="272" customWidth="1"/>
    <col min="6899" max="6899" width="27.85546875" style="272" customWidth="1"/>
    <col min="6900" max="6900" width="22.28515625" style="272" customWidth="1"/>
    <col min="6901" max="6901" width="23.5703125" style="272" customWidth="1"/>
    <col min="6902" max="6902" width="39" style="272" customWidth="1"/>
    <col min="6903" max="6903" width="36.42578125" style="272" customWidth="1"/>
    <col min="6904" max="6904" width="8" style="272" customWidth="1"/>
    <col min="6905" max="6905" width="15.5703125" style="272" customWidth="1"/>
    <col min="6906" max="6906" width="17.28515625" style="272" customWidth="1"/>
    <col min="6907" max="6907" width="18.85546875" style="272" customWidth="1"/>
    <col min="6908" max="6908" width="81" style="272" customWidth="1"/>
    <col min="6909" max="6909" width="14.85546875" style="272" customWidth="1"/>
    <col min="6910" max="6910" width="15.7109375" style="272" customWidth="1"/>
    <col min="6911" max="6911" width="17.5703125" style="272" customWidth="1"/>
    <col min="6912" max="6912" width="18.42578125" style="272" customWidth="1"/>
    <col min="6913" max="6913" width="16.5703125" style="272" customWidth="1"/>
    <col min="6914" max="6914" width="17.7109375" style="272" customWidth="1"/>
    <col min="6915" max="6915" width="17.85546875" style="272" customWidth="1"/>
    <col min="6916" max="6916" width="18.42578125" style="272" customWidth="1"/>
    <col min="6917" max="6917" width="15.42578125" style="272" customWidth="1"/>
    <col min="6918" max="6918" width="14.5703125" style="272" customWidth="1"/>
    <col min="6919" max="6919" width="15" style="272" customWidth="1"/>
    <col min="6920" max="6920" width="6.7109375" style="272" customWidth="1"/>
    <col min="6921" max="6921" width="14.28515625" style="272" customWidth="1"/>
    <col min="6922" max="6922" width="17.5703125" style="272" customWidth="1"/>
    <col min="6923" max="6923" width="27.7109375" style="272" customWidth="1"/>
    <col min="6924" max="6926" width="9.140625" style="272" customWidth="1"/>
    <col min="6927" max="6927" width="14.85546875" style="272" customWidth="1"/>
    <col min="6928" max="6928" width="13.85546875" style="272" customWidth="1"/>
    <col min="6929" max="7150" width="9.140625" style="272" customWidth="1"/>
    <col min="7151" max="7151" width="9.140625" style="272"/>
    <col min="7152" max="7152" width="6.5703125" style="272" customWidth="1"/>
    <col min="7153" max="7153" width="79.5703125" style="272" customWidth="1"/>
    <col min="7154" max="7154" width="23.5703125" style="272" customWidth="1"/>
    <col min="7155" max="7155" width="27.85546875" style="272" customWidth="1"/>
    <col min="7156" max="7156" width="22.28515625" style="272" customWidth="1"/>
    <col min="7157" max="7157" width="23.5703125" style="272" customWidth="1"/>
    <col min="7158" max="7158" width="39" style="272" customWidth="1"/>
    <col min="7159" max="7159" width="36.42578125" style="272" customWidth="1"/>
    <col min="7160" max="7160" width="8" style="272" customWidth="1"/>
    <col min="7161" max="7161" width="15.5703125" style="272" customWidth="1"/>
    <col min="7162" max="7162" width="17.28515625" style="272" customWidth="1"/>
    <col min="7163" max="7163" width="18.85546875" style="272" customWidth="1"/>
    <col min="7164" max="7164" width="81" style="272" customWidth="1"/>
    <col min="7165" max="7165" width="14.85546875" style="272" customWidth="1"/>
    <col min="7166" max="7166" width="15.7109375" style="272" customWidth="1"/>
    <col min="7167" max="7167" width="17.5703125" style="272" customWidth="1"/>
    <col min="7168" max="7168" width="18.42578125" style="272" customWidth="1"/>
    <col min="7169" max="7169" width="16.5703125" style="272" customWidth="1"/>
    <col min="7170" max="7170" width="17.7109375" style="272" customWidth="1"/>
    <col min="7171" max="7171" width="17.85546875" style="272" customWidth="1"/>
    <col min="7172" max="7172" width="18.42578125" style="272" customWidth="1"/>
    <col min="7173" max="7173" width="15.42578125" style="272" customWidth="1"/>
    <col min="7174" max="7174" width="14.5703125" style="272" customWidth="1"/>
    <col min="7175" max="7175" width="15" style="272" customWidth="1"/>
    <col min="7176" max="7176" width="6.7109375" style="272" customWidth="1"/>
    <col min="7177" max="7177" width="14.28515625" style="272" customWidth="1"/>
    <col min="7178" max="7178" width="17.5703125" style="272" customWidth="1"/>
    <col min="7179" max="7179" width="27.7109375" style="272" customWidth="1"/>
    <col min="7180" max="7182" width="9.140625" style="272" customWidth="1"/>
    <col min="7183" max="7183" width="14.85546875" style="272" customWidth="1"/>
    <col min="7184" max="7184" width="13.85546875" style="272" customWidth="1"/>
    <col min="7185" max="7406" width="9.140625" style="272" customWidth="1"/>
    <col min="7407" max="7407" width="9.140625" style="272"/>
    <col min="7408" max="7408" width="6.5703125" style="272" customWidth="1"/>
    <col min="7409" max="7409" width="79.5703125" style="272" customWidth="1"/>
    <col min="7410" max="7410" width="23.5703125" style="272" customWidth="1"/>
    <col min="7411" max="7411" width="27.85546875" style="272" customWidth="1"/>
    <col min="7412" max="7412" width="22.28515625" style="272" customWidth="1"/>
    <col min="7413" max="7413" width="23.5703125" style="272" customWidth="1"/>
    <col min="7414" max="7414" width="39" style="272" customWidth="1"/>
    <col min="7415" max="7415" width="36.42578125" style="272" customWidth="1"/>
    <col min="7416" max="7416" width="8" style="272" customWidth="1"/>
    <col min="7417" max="7417" width="15.5703125" style="272" customWidth="1"/>
    <col min="7418" max="7418" width="17.28515625" style="272" customWidth="1"/>
    <col min="7419" max="7419" width="18.85546875" style="272" customWidth="1"/>
    <col min="7420" max="7420" width="81" style="272" customWidth="1"/>
    <col min="7421" max="7421" width="14.85546875" style="272" customWidth="1"/>
    <col min="7422" max="7422" width="15.7109375" style="272" customWidth="1"/>
    <col min="7423" max="7423" width="17.5703125" style="272" customWidth="1"/>
    <col min="7424" max="7424" width="18.42578125" style="272" customWidth="1"/>
    <col min="7425" max="7425" width="16.5703125" style="272" customWidth="1"/>
    <col min="7426" max="7426" width="17.7109375" style="272" customWidth="1"/>
    <col min="7427" max="7427" width="17.85546875" style="272" customWidth="1"/>
    <col min="7428" max="7428" width="18.42578125" style="272" customWidth="1"/>
    <col min="7429" max="7429" width="15.42578125" style="272" customWidth="1"/>
    <col min="7430" max="7430" width="14.5703125" style="272" customWidth="1"/>
    <col min="7431" max="7431" width="15" style="272" customWidth="1"/>
    <col min="7432" max="7432" width="6.7109375" style="272" customWidth="1"/>
    <col min="7433" max="7433" width="14.28515625" style="272" customWidth="1"/>
    <col min="7434" max="7434" width="17.5703125" style="272" customWidth="1"/>
    <col min="7435" max="7435" width="27.7109375" style="272" customWidth="1"/>
    <col min="7436" max="7438" width="9.140625" style="272" customWidth="1"/>
    <col min="7439" max="7439" width="14.85546875" style="272" customWidth="1"/>
    <col min="7440" max="7440" width="13.85546875" style="272" customWidth="1"/>
    <col min="7441" max="7662" width="9.140625" style="272" customWidth="1"/>
    <col min="7663" max="7663" width="9.140625" style="272"/>
    <col min="7664" max="7664" width="6.5703125" style="272" customWidth="1"/>
    <col min="7665" max="7665" width="79.5703125" style="272" customWidth="1"/>
    <col min="7666" max="7666" width="23.5703125" style="272" customWidth="1"/>
    <col min="7667" max="7667" width="27.85546875" style="272" customWidth="1"/>
    <col min="7668" max="7668" width="22.28515625" style="272" customWidth="1"/>
    <col min="7669" max="7669" width="23.5703125" style="272" customWidth="1"/>
    <col min="7670" max="7670" width="39" style="272" customWidth="1"/>
    <col min="7671" max="7671" width="36.42578125" style="272" customWidth="1"/>
    <col min="7672" max="7672" width="8" style="272" customWidth="1"/>
    <col min="7673" max="7673" width="15.5703125" style="272" customWidth="1"/>
    <col min="7674" max="7674" width="17.28515625" style="272" customWidth="1"/>
    <col min="7675" max="7675" width="18.85546875" style="272" customWidth="1"/>
    <col min="7676" max="7676" width="81" style="272" customWidth="1"/>
    <col min="7677" max="7677" width="14.85546875" style="272" customWidth="1"/>
    <col min="7678" max="7678" width="15.7109375" style="272" customWidth="1"/>
    <col min="7679" max="7679" width="17.5703125" style="272" customWidth="1"/>
    <col min="7680" max="7680" width="18.42578125" style="272" customWidth="1"/>
    <col min="7681" max="7681" width="16.5703125" style="272" customWidth="1"/>
    <col min="7682" max="7682" width="17.7109375" style="272" customWidth="1"/>
    <col min="7683" max="7683" width="17.85546875" style="272" customWidth="1"/>
    <col min="7684" max="7684" width="18.42578125" style="272" customWidth="1"/>
    <col min="7685" max="7685" width="15.42578125" style="272" customWidth="1"/>
    <col min="7686" max="7686" width="14.5703125" style="272" customWidth="1"/>
    <col min="7687" max="7687" width="15" style="272" customWidth="1"/>
    <col min="7688" max="7688" width="6.7109375" style="272" customWidth="1"/>
    <col min="7689" max="7689" width="14.28515625" style="272" customWidth="1"/>
    <col min="7690" max="7690" width="17.5703125" style="272" customWidth="1"/>
    <col min="7691" max="7691" width="27.7109375" style="272" customWidth="1"/>
    <col min="7692" max="7694" width="9.140625" style="272" customWidth="1"/>
    <col min="7695" max="7695" width="14.85546875" style="272" customWidth="1"/>
    <col min="7696" max="7696" width="13.85546875" style="272" customWidth="1"/>
    <col min="7697" max="7918" width="9.140625" style="272" customWidth="1"/>
    <col min="7919" max="7919" width="9.140625" style="272"/>
    <col min="7920" max="7920" width="6.5703125" style="272" customWidth="1"/>
    <col min="7921" max="7921" width="79.5703125" style="272" customWidth="1"/>
    <col min="7922" max="7922" width="23.5703125" style="272" customWidth="1"/>
    <col min="7923" max="7923" width="27.85546875" style="272" customWidth="1"/>
    <col min="7924" max="7924" width="22.28515625" style="272" customWidth="1"/>
    <col min="7925" max="7925" width="23.5703125" style="272" customWidth="1"/>
    <col min="7926" max="7926" width="39" style="272" customWidth="1"/>
    <col min="7927" max="7927" width="36.42578125" style="272" customWidth="1"/>
    <col min="7928" max="7928" width="8" style="272" customWidth="1"/>
    <col min="7929" max="7929" width="15.5703125" style="272" customWidth="1"/>
    <col min="7930" max="7930" width="17.28515625" style="272" customWidth="1"/>
    <col min="7931" max="7931" width="18.85546875" style="272" customWidth="1"/>
    <col min="7932" max="7932" width="81" style="272" customWidth="1"/>
    <col min="7933" max="7933" width="14.85546875" style="272" customWidth="1"/>
    <col min="7934" max="7934" width="15.7109375" style="272" customWidth="1"/>
    <col min="7935" max="7935" width="17.5703125" style="272" customWidth="1"/>
    <col min="7936" max="7936" width="18.42578125" style="272" customWidth="1"/>
    <col min="7937" max="7937" width="16.5703125" style="272" customWidth="1"/>
    <col min="7938" max="7938" width="17.7109375" style="272" customWidth="1"/>
    <col min="7939" max="7939" width="17.85546875" style="272" customWidth="1"/>
    <col min="7940" max="7940" width="18.42578125" style="272" customWidth="1"/>
    <col min="7941" max="7941" width="15.42578125" style="272" customWidth="1"/>
    <col min="7942" max="7942" width="14.5703125" style="272" customWidth="1"/>
    <col min="7943" max="7943" width="15" style="272" customWidth="1"/>
    <col min="7944" max="7944" width="6.7109375" style="272" customWidth="1"/>
    <col min="7945" max="7945" width="14.28515625" style="272" customWidth="1"/>
    <col min="7946" max="7946" width="17.5703125" style="272" customWidth="1"/>
    <col min="7947" max="7947" width="27.7109375" style="272" customWidth="1"/>
    <col min="7948" max="7950" width="9.140625" style="272" customWidth="1"/>
    <col min="7951" max="7951" width="14.85546875" style="272" customWidth="1"/>
    <col min="7952" max="7952" width="13.85546875" style="272" customWidth="1"/>
    <col min="7953" max="8174" width="9.140625" style="272" customWidth="1"/>
    <col min="8175" max="8175" width="9.140625" style="272"/>
    <col min="8176" max="8176" width="6.5703125" style="272" customWidth="1"/>
    <col min="8177" max="8177" width="79.5703125" style="272" customWidth="1"/>
    <col min="8178" max="8178" width="23.5703125" style="272" customWidth="1"/>
    <col min="8179" max="8179" width="27.85546875" style="272" customWidth="1"/>
    <col min="8180" max="8180" width="22.28515625" style="272" customWidth="1"/>
    <col min="8181" max="8181" width="23.5703125" style="272" customWidth="1"/>
    <col min="8182" max="8182" width="39" style="272" customWidth="1"/>
    <col min="8183" max="8183" width="36.42578125" style="272" customWidth="1"/>
    <col min="8184" max="8184" width="8" style="272" customWidth="1"/>
    <col min="8185" max="8185" width="15.5703125" style="272" customWidth="1"/>
    <col min="8186" max="8186" width="17.28515625" style="272" customWidth="1"/>
    <col min="8187" max="8187" width="18.85546875" style="272" customWidth="1"/>
    <col min="8188" max="8188" width="81" style="272" customWidth="1"/>
    <col min="8189" max="8189" width="14.85546875" style="272" customWidth="1"/>
    <col min="8190" max="8190" width="15.7109375" style="272" customWidth="1"/>
    <col min="8191" max="8191" width="17.5703125" style="272" customWidth="1"/>
    <col min="8192" max="8192" width="18.42578125" style="272" customWidth="1"/>
    <col min="8193" max="8193" width="16.5703125" style="272" customWidth="1"/>
    <col min="8194" max="8194" width="17.7109375" style="272" customWidth="1"/>
    <col min="8195" max="8195" width="17.85546875" style="272" customWidth="1"/>
    <col min="8196" max="8196" width="18.42578125" style="272" customWidth="1"/>
    <col min="8197" max="8197" width="15.42578125" style="272" customWidth="1"/>
    <col min="8198" max="8198" width="14.5703125" style="272" customWidth="1"/>
    <col min="8199" max="8199" width="15" style="272" customWidth="1"/>
    <col min="8200" max="8200" width="6.7109375" style="272" customWidth="1"/>
    <col min="8201" max="8201" width="14.28515625" style="272" customWidth="1"/>
    <col min="8202" max="8202" width="17.5703125" style="272" customWidth="1"/>
    <col min="8203" max="8203" width="27.7109375" style="272" customWidth="1"/>
    <col min="8204" max="8206" width="9.140625" style="272" customWidth="1"/>
    <col min="8207" max="8207" width="14.85546875" style="272" customWidth="1"/>
    <col min="8208" max="8208" width="13.85546875" style="272" customWidth="1"/>
    <col min="8209" max="8430" width="9.140625" style="272" customWidth="1"/>
    <col min="8431" max="8431" width="9.140625" style="272"/>
    <col min="8432" max="8432" width="6.5703125" style="272" customWidth="1"/>
    <col min="8433" max="8433" width="79.5703125" style="272" customWidth="1"/>
    <col min="8434" max="8434" width="23.5703125" style="272" customWidth="1"/>
    <col min="8435" max="8435" width="27.85546875" style="272" customWidth="1"/>
    <col min="8436" max="8436" width="22.28515625" style="272" customWidth="1"/>
    <col min="8437" max="8437" width="23.5703125" style="272" customWidth="1"/>
    <col min="8438" max="8438" width="39" style="272" customWidth="1"/>
    <col min="8439" max="8439" width="36.42578125" style="272" customWidth="1"/>
    <col min="8440" max="8440" width="8" style="272" customWidth="1"/>
    <col min="8441" max="8441" width="15.5703125" style="272" customWidth="1"/>
    <col min="8442" max="8442" width="17.28515625" style="272" customWidth="1"/>
    <col min="8443" max="8443" width="18.85546875" style="272" customWidth="1"/>
    <col min="8444" max="8444" width="81" style="272" customWidth="1"/>
    <col min="8445" max="8445" width="14.85546875" style="272" customWidth="1"/>
    <col min="8446" max="8446" width="15.7109375" style="272" customWidth="1"/>
    <col min="8447" max="8447" width="17.5703125" style="272" customWidth="1"/>
    <col min="8448" max="8448" width="18.42578125" style="272" customWidth="1"/>
    <col min="8449" max="8449" width="16.5703125" style="272" customWidth="1"/>
    <col min="8450" max="8450" width="17.7109375" style="272" customWidth="1"/>
    <col min="8451" max="8451" width="17.85546875" style="272" customWidth="1"/>
    <col min="8452" max="8452" width="18.42578125" style="272" customWidth="1"/>
    <col min="8453" max="8453" width="15.42578125" style="272" customWidth="1"/>
    <col min="8454" max="8454" width="14.5703125" style="272" customWidth="1"/>
    <col min="8455" max="8455" width="15" style="272" customWidth="1"/>
    <col min="8456" max="8456" width="6.7109375" style="272" customWidth="1"/>
    <col min="8457" max="8457" width="14.28515625" style="272" customWidth="1"/>
    <col min="8458" max="8458" width="17.5703125" style="272" customWidth="1"/>
    <col min="8459" max="8459" width="27.7109375" style="272" customWidth="1"/>
    <col min="8460" max="8462" width="9.140625" style="272" customWidth="1"/>
    <col min="8463" max="8463" width="14.85546875" style="272" customWidth="1"/>
    <col min="8464" max="8464" width="13.85546875" style="272" customWidth="1"/>
    <col min="8465" max="8686" width="9.140625" style="272" customWidth="1"/>
    <col min="8687" max="8687" width="9.140625" style="272"/>
    <col min="8688" max="8688" width="6.5703125" style="272" customWidth="1"/>
    <col min="8689" max="8689" width="79.5703125" style="272" customWidth="1"/>
    <col min="8690" max="8690" width="23.5703125" style="272" customWidth="1"/>
    <col min="8691" max="8691" width="27.85546875" style="272" customWidth="1"/>
    <col min="8692" max="8692" width="22.28515625" style="272" customWidth="1"/>
    <col min="8693" max="8693" width="23.5703125" style="272" customWidth="1"/>
    <col min="8694" max="8694" width="39" style="272" customWidth="1"/>
    <col min="8695" max="8695" width="36.42578125" style="272" customWidth="1"/>
    <col min="8696" max="8696" width="8" style="272" customWidth="1"/>
    <col min="8697" max="8697" width="15.5703125" style="272" customWidth="1"/>
    <col min="8698" max="8698" width="17.28515625" style="272" customWidth="1"/>
    <col min="8699" max="8699" width="18.85546875" style="272" customWidth="1"/>
    <col min="8700" max="8700" width="81" style="272" customWidth="1"/>
    <col min="8701" max="8701" width="14.85546875" style="272" customWidth="1"/>
    <col min="8702" max="8702" width="15.7109375" style="272" customWidth="1"/>
    <col min="8703" max="8703" width="17.5703125" style="272" customWidth="1"/>
    <col min="8704" max="8704" width="18.42578125" style="272" customWidth="1"/>
    <col min="8705" max="8705" width="16.5703125" style="272" customWidth="1"/>
    <col min="8706" max="8706" width="17.7109375" style="272" customWidth="1"/>
    <col min="8707" max="8707" width="17.85546875" style="272" customWidth="1"/>
    <col min="8708" max="8708" width="18.42578125" style="272" customWidth="1"/>
    <col min="8709" max="8709" width="15.42578125" style="272" customWidth="1"/>
    <col min="8710" max="8710" width="14.5703125" style="272" customWidth="1"/>
    <col min="8711" max="8711" width="15" style="272" customWidth="1"/>
    <col min="8712" max="8712" width="6.7109375" style="272" customWidth="1"/>
    <col min="8713" max="8713" width="14.28515625" style="272" customWidth="1"/>
    <col min="8714" max="8714" width="17.5703125" style="272" customWidth="1"/>
    <col min="8715" max="8715" width="27.7109375" style="272" customWidth="1"/>
    <col min="8716" max="8718" width="9.140625" style="272" customWidth="1"/>
    <col min="8719" max="8719" width="14.85546875" style="272" customWidth="1"/>
    <col min="8720" max="8720" width="13.85546875" style="272" customWidth="1"/>
    <col min="8721" max="8942" width="9.140625" style="272" customWidth="1"/>
    <col min="8943" max="8943" width="9.140625" style="272"/>
    <col min="8944" max="8944" width="6.5703125" style="272" customWidth="1"/>
    <col min="8945" max="8945" width="79.5703125" style="272" customWidth="1"/>
    <col min="8946" max="8946" width="23.5703125" style="272" customWidth="1"/>
    <col min="8947" max="8947" width="27.85546875" style="272" customWidth="1"/>
    <col min="8948" max="8948" width="22.28515625" style="272" customWidth="1"/>
    <col min="8949" max="8949" width="23.5703125" style="272" customWidth="1"/>
    <col min="8950" max="8950" width="39" style="272" customWidth="1"/>
    <col min="8951" max="8951" width="36.42578125" style="272" customWidth="1"/>
    <col min="8952" max="8952" width="8" style="272" customWidth="1"/>
    <col min="8953" max="8953" width="15.5703125" style="272" customWidth="1"/>
    <col min="8954" max="8954" width="17.28515625" style="272" customWidth="1"/>
    <col min="8955" max="8955" width="18.85546875" style="272" customWidth="1"/>
    <col min="8956" max="8956" width="81" style="272" customWidth="1"/>
    <col min="8957" max="8957" width="14.85546875" style="272" customWidth="1"/>
    <col min="8958" max="8958" width="15.7109375" style="272" customWidth="1"/>
    <col min="8959" max="8959" width="17.5703125" style="272" customWidth="1"/>
    <col min="8960" max="8960" width="18.42578125" style="272" customWidth="1"/>
    <col min="8961" max="8961" width="16.5703125" style="272" customWidth="1"/>
    <col min="8962" max="8962" width="17.7109375" style="272" customWidth="1"/>
    <col min="8963" max="8963" width="17.85546875" style="272" customWidth="1"/>
    <col min="8964" max="8964" width="18.42578125" style="272" customWidth="1"/>
    <col min="8965" max="8965" width="15.42578125" style="272" customWidth="1"/>
    <col min="8966" max="8966" width="14.5703125" style="272" customWidth="1"/>
    <col min="8967" max="8967" width="15" style="272" customWidth="1"/>
    <col min="8968" max="8968" width="6.7109375" style="272" customWidth="1"/>
    <col min="8969" max="8969" width="14.28515625" style="272" customWidth="1"/>
    <col min="8970" max="8970" width="17.5703125" style="272" customWidth="1"/>
    <col min="8971" max="8971" width="27.7109375" style="272" customWidth="1"/>
    <col min="8972" max="8974" width="9.140625" style="272" customWidth="1"/>
    <col min="8975" max="8975" width="14.85546875" style="272" customWidth="1"/>
    <col min="8976" max="8976" width="13.85546875" style="272" customWidth="1"/>
    <col min="8977" max="9198" width="9.140625" style="272" customWidth="1"/>
    <col min="9199" max="9199" width="9.140625" style="272"/>
    <col min="9200" max="9200" width="6.5703125" style="272" customWidth="1"/>
    <col min="9201" max="9201" width="79.5703125" style="272" customWidth="1"/>
    <col min="9202" max="9202" width="23.5703125" style="272" customWidth="1"/>
    <col min="9203" max="9203" width="27.85546875" style="272" customWidth="1"/>
    <col min="9204" max="9204" width="22.28515625" style="272" customWidth="1"/>
    <col min="9205" max="9205" width="23.5703125" style="272" customWidth="1"/>
    <col min="9206" max="9206" width="39" style="272" customWidth="1"/>
    <col min="9207" max="9207" width="36.42578125" style="272" customWidth="1"/>
    <col min="9208" max="9208" width="8" style="272" customWidth="1"/>
    <col min="9209" max="9209" width="15.5703125" style="272" customWidth="1"/>
    <col min="9210" max="9210" width="17.28515625" style="272" customWidth="1"/>
    <col min="9211" max="9211" width="18.85546875" style="272" customWidth="1"/>
    <col min="9212" max="9212" width="81" style="272" customWidth="1"/>
    <col min="9213" max="9213" width="14.85546875" style="272" customWidth="1"/>
    <col min="9214" max="9214" width="15.7109375" style="272" customWidth="1"/>
    <col min="9215" max="9215" width="17.5703125" style="272" customWidth="1"/>
    <col min="9216" max="9216" width="18.42578125" style="272" customWidth="1"/>
    <col min="9217" max="9217" width="16.5703125" style="272" customWidth="1"/>
    <col min="9218" max="9218" width="17.7109375" style="272" customWidth="1"/>
    <col min="9219" max="9219" width="17.85546875" style="272" customWidth="1"/>
    <col min="9220" max="9220" width="18.42578125" style="272" customWidth="1"/>
    <col min="9221" max="9221" width="15.42578125" style="272" customWidth="1"/>
    <col min="9222" max="9222" width="14.5703125" style="272" customWidth="1"/>
    <col min="9223" max="9223" width="15" style="272" customWidth="1"/>
    <col min="9224" max="9224" width="6.7109375" style="272" customWidth="1"/>
    <col min="9225" max="9225" width="14.28515625" style="272" customWidth="1"/>
    <col min="9226" max="9226" width="17.5703125" style="272" customWidth="1"/>
    <col min="9227" max="9227" width="27.7109375" style="272" customWidth="1"/>
    <col min="9228" max="9230" width="9.140625" style="272" customWidth="1"/>
    <col min="9231" max="9231" width="14.85546875" style="272" customWidth="1"/>
    <col min="9232" max="9232" width="13.85546875" style="272" customWidth="1"/>
    <col min="9233" max="9454" width="9.140625" style="272" customWidth="1"/>
    <col min="9455" max="9455" width="9.140625" style="272"/>
    <col min="9456" max="9456" width="6.5703125" style="272" customWidth="1"/>
    <col min="9457" max="9457" width="79.5703125" style="272" customWidth="1"/>
    <col min="9458" max="9458" width="23.5703125" style="272" customWidth="1"/>
    <col min="9459" max="9459" width="27.85546875" style="272" customWidth="1"/>
    <col min="9460" max="9460" width="22.28515625" style="272" customWidth="1"/>
    <col min="9461" max="9461" width="23.5703125" style="272" customWidth="1"/>
    <col min="9462" max="9462" width="39" style="272" customWidth="1"/>
    <col min="9463" max="9463" width="36.42578125" style="272" customWidth="1"/>
    <col min="9464" max="9464" width="8" style="272" customWidth="1"/>
    <col min="9465" max="9465" width="15.5703125" style="272" customWidth="1"/>
    <col min="9466" max="9466" width="17.28515625" style="272" customWidth="1"/>
    <col min="9467" max="9467" width="18.85546875" style="272" customWidth="1"/>
    <col min="9468" max="9468" width="81" style="272" customWidth="1"/>
    <col min="9469" max="9469" width="14.85546875" style="272" customWidth="1"/>
    <col min="9470" max="9470" width="15.7109375" style="272" customWidth="1"/>
    <col min="9471" max="9471" width="17.5703125" style="272" customWidth="1"/>
    <col min="9472" max="9472" width="18.42578125" style="272" customWidth="1"/>
    <col min="9473" max="9473" width="16.5703125" style="272" customWidth="1"/>
    <col min="9474" max="9474" width="17.7109375" style="272" customWidth="1"/>
    <col min="9475" max="9475" width="17.85546875" style="272" customWidth="1"/>
    <col min="9476" max="9476" width="18.42578125" style="272" customWidth="1"/>
    <col min="9477" max="9477" width="15.42578125" style="272" customWidth="1"/>
    <col min="9478" max="9478" width="14.5703125" style="272" customWidth="1"/>
    <col min="9479" max="9479" width="15" style="272" customWidth="1"/>
    <col min="9480" max="9480" width="6.7109375" style="272" customWidth="1"/>
    <col min="9481" max="9481" width="14.28515625" style="272" customWidth="1"/>
    <col min="9482" max="9482" width="17.5703125" style="272" customWidth="1"/>
    <col min="9483" max="9483" width="27.7109375" style="272" customWidth="1"/>
    <col min="9484" max="9486" width="9.140625" style="272" customWidth="1"/>
    <col min="9487" max="9487" width="14.85546875" style="272" customWidth="1"/>
    <col min="9488" max="9488" width="13.85546875" style="272" customWidth="1"/>
    <col min="9489" max="9710" width="9.140625" style="272" customWidth="1"/>
    <col min="9711" max="9711" width="9.140625" style="272"/>
    <col min="9712" max="9712" width="6.5703125" style="272" customWidth="1"/>
    <col min="9713" max="9713" width="79.5703125" style="272" customWidth="1"/>
    <col min="9714" max="9714" width="23.5703125" style="272" customWidth="1"/>
    <col min="9715" max="9715" width="27.85546875" style="272" customWidth="1"/>
    <col min="9716" max="9716" width="22.28515625" style="272" customWidth="1"/>
    <col min="9717" max="9717" width="23.5703125" style="272" customWidth="1"/>
    <col min="9718" max="9718" width="39" style="272" customWidth="1"/>
    <col min="9719" max="9719" width="36.42578125" style="272" customWidth="1"/>
    <col min="9720" max="9720" width="8" style="272" customWidth="1"/>
    <col min="9721" max="9721" width="15.5703125" style="272" customWidth="1"/>
    <col min="9722" max="9722" width="17.28515625" style="272" customWidth="1"/>
    <col min="9723" max="9723" width="18.85546875" style="272" customWidth="1"/>
    <col min="9724" max="9724" width="81" style="272" customWidth="1"/>
    <col min="9725" max="9725" width="14.85546875" style="272" customWidth="1"/>
    <col min="9726" max="9726" width="15.7109375" style="272" customWidth="1"/>
    <col min="9727" max="9727" width="17.5703125" style="272" customWidth="1"/>
    <col min="9728" max="9728" width="18.42578125" style="272" customWidth="1"/>
    <col min="9729" max="9729" width="16.5703125" style="272" customWidth="1"/>
    <col min="9730" max="9730" width="17.7109375" style="272" customWidth="1"/>
    <col min="9731" max="9731" width="17.85546875" style="272" customWidth="1"/>
    <col min="9732" max="9732" width="18.42578125" style="272" customWidth="1"/>
    <col min="9733" max="9733" width="15.42578125" style="272" customWidth="1"/>
    <col min="9734" max="9734" width="14.5703125" style="272" customWidth="1"/>
    <col min="9735" max="9735" width="15" style="272" customWidth="1"/>
    <col min="9736" max="9736" width="6.7109375" style="272" customWidth="1"/>
    <col min="9737" max="9737" width="14.28515625" style="272" customWidth="1"/>
    <col min="9738" max="9738" width="17.5703125" style="272" customWidth="1"/>
    <col min="9739" max="9739" width="27.7109375" style="272" customWidth="1"/>
    <col min="9740" max="9742" width="9.140625" style="272" customWidth="1"/>
    <col min="9743" max="9743" width="14.85546875" style="272" customWidth="1"/>
    <col min="9744" max="9744" width="13.85546875" style="272" customWidth="1"/>
    <col min="9745" max="9966" width="9.140625" style="272" customWidth="1"/>
    <col min="9967" max="9967" width="9.140625" style="272"/>
    <col min="9968" max="9968" width="6.5703125" style="272" customWidth="1"/>
    <col min="9969" max="9969" width="79.5703125" style="272" customWidth="1"/>
    <col min="9970" max="9970" width="23.5703125" style="272" customWidth="1"/>
    <col min="9971" max="9971" width="27.85546875" style="272" customWidth="1"/>
    <col min="9972" max="9972" width="22.28515625" style="272" customWidth="1"/>
    <col min="9973" max="9973" width="23.5703125" style="272" customWidth="1"/>
    <col min="9974" max="9974" width="39" style="272" customWidth="1"/>
    <col min="9975" max="9975" width="36.42578125" style="272" customWidth="1"/>
    <col min="9976" max="9976" width="8" style="272" customWidth="1"/>
    <col min="9977" max="9977" width="15.5703125" style="272" customWidth="1"/>
    <col min="9978" max="9978" width="17.28515625" style="272" customWidth="1"/>
    <col min="9979" max="9979" width="18.85546875" style="272" customWidth="1"/>
    <col min="9980" max="9980" width="81" style="272" customWidth="1"/>
    <col min="9981" max="9981" width="14.85546875" style="272" customWidth="1"/>
    <col min="9982" max="9982" width="15.7109375" style="272" customWidth="1"/>
    <col min="9983" max="9983" width="17.5703125" style="272" customWidth="1"/>
    <col min="9984" max="9984" width="18.42578125" style="272" customWidth="1"/>
    <col min="9985" max="9985" width="16.5703125" style="272" customWidth="1"/>
    <col min="9986" max="9986" width="17.7109375" style="272" customWidth="1"/>
    <col min="9987" max="9987" width="17.85546875" style="272" customWidth="1"/>
    <col min="9988" max="9988" width="18.42578125" style="272" customWidth="1"/>
    <col min="9989" max="9989" width="15.42578125" style="272" customWidth="1"/>
    <col min="9990" max="9990" width="14.5703125" style="272" customWidth="1"/>
    <col min="9991" max="9991" width="15" style="272" customWidth="1"/>
    <col min="9992" max="9992" width="6.7109375" style="272" customWidth="1"/>
    <col min="9993" max="9993" width="14.28515625" style="272" customWidth="1"/>
    <col min="9994" max="9994" width="17.5703125" style="272" customWidth="1"/>
    <col min="9995" max="9995" width="27.7109375" style="272" customWidth="1"/>
    <col min="9996" max="9998" width="9.140625" style="272" customWidth="1"/>
    <col min="9999" max="9999" width="14.85546875" style="272" customWidth="1"/>
    <col min="10000" max="10000" width="13.85546875" style="272" customWidth="1"/>
    <col min="10001" max="10222" width="9.140625" style="272" customWidth="1"/>
    <col min="10223" max="10223" width="9.140625" style="272"/>
    <col min="10224" max="10224" width="6.5703125" style="272" customWidth="1"/>
    <col min="10225" max="10225" width="79.5703125" style="272" customWidth="1"/>
    <col min="10226" max="10226" width="23.5703125" style="272" customWidth="1"/>
    <col min="10227" max="10227" width="27.85546875" style="272" customWidth="1"/>
    <col min="10228" max="10228" width="22.28515625" style="272" customWidth="1"/>
    <col min="10229" max="10229" width="23.5703125" style="272" customWidth="1"/>
    <col min="10230" max="10230" width="39" style="272" customWidth="1"/>
    <col min="10231" max="10231" width="36.42578125" style="272" customWidth="1"/>
    <col min="10232" max="10232" width="8" style="272" customWidth="1"/>
    <col min="10233" max="10233" width="15.5703125" style="272" customWidth="1"/>
    <col min="10234" max="10234" width="17.28515625" style="272" customWidth="1"/>
    <col min="10235" max="10235" width="18.85546875" style="272" customWidth="1"/>
    <col min="10236" max="10236" width="81" style="272" customWidth="1"/>
    <col min="10237" max="10237" width="14.85546875" style="272" customWidth="1"/>
    <col min="10238" max="10238" width="15.7109375" style="272" customWidth="1"/>
    <col min="10239" max="10239" width="17.5703125" style="272" customWidth="1"/>
    <col min="10240" max="10240" width="18.42578125" style="272" customWidth="1"/>
    <col min="10241" max="10241" width="16.5703125" style="272" customWidth="1"/>
    <col min="10242" max="10242" width="17.7109375" style="272" customWidth="1"/>
    <col min="10243" max="10243" width="17.85546875" style="272" customWidth="1"/>
    <col min="10244" max="10244" width="18.42578125" style="272" customWidth="1"/>
    <col min="10245" max="10245" width="15.42578125" style="272" customWidth="1"/>
    <col min="10246" max="10246" width="14.5703125" style="272" customWidth="1"/>
    <col min="10247" max="10247" width="15" style="272" customWidth="1"/>
    <col min="10248" max="10248" width="6.7109375" style="272" customWidth="1"/>
    <col min="10249" max="10249" width="14.28515625" style="272" customWidth="1"/>
    <col min="10250" max="10250" width="17.5703125" style="272" customWidth="1"/>
    <col min="10251" max="10251" width="27.7109375" style="272" customWidth="1"/>
    <col min="10252" max="10254" width="9.140625" style="272" customWidth="1"/>
    <col min="10255" max="10255" width="14.85546875" style="272" customWidth="1"/>
    <col min="10256" max="10256" width="13.85546875" style="272" customWidth="1"/>
    <col min="10257" max="10478" width="9.140625" style="272" customWidth="1"/>
    <col min="10479" max="10479" width="9.140625" style="272"/>
    <col min="10480" max="10480" width="6.5703125" style="272" customWidth="1"/>
    <col min="10481" max="10481" width="79.5703125" style="272" customWidth="1"/>
    <col min="10482" max="10482" width="23.5703125" style="272" customWidth="1"/>
    <col min="10483" max="10483" width="27.85546875" style="272" customWidth="1"/>
    <col min="10484" max="10484" width="22.28515625" style="272" customWidth="1"/>
    <col min="10485" max="10485" width="23.5703125" style="272" customWidth="1"/>
    <col min="10486" max="10486" width="39" style="272" customWidth="1"/>
    <col min="10487" max="10487" width="36.42578125" style="272" customWidth="1"/>
    <col min="10488" max="10488" width="8" style="272" customWidth="1"/>
    <col min="10489" max="10489" width="15.5703125" style="272" customWidth="1"/>
    <col min="10490" max="10490" width="17.28515625" style="272" customWidth="1"/>
    <col min="10491" max="10491" width="18.85546875" style="272" customWidth="1"/>
    <col min="10492" max="10492" width="81" style="272" customWidth="1"/>
    <col min="10493" max="10493" width="14.85546875" style="272" customWidth="1"/>
    <col min="10494" max="10494" width="15.7109375" style="272" customWidth="1"/>
    <col min="10495" max="10495" width="17.5703125" style="272" customWidth="1"/>
    <col min="10496" max="10496" width="18.42578125" style="272" customWidth="1"/>
    <col min="10497" max="10497" width="16.5703125" style="272" customWidth="1"/>
    <col min="10498" max="10498" width="17.7109375" style="272" customWidth="1"/>
    <col min="10499" max="10499" width="17.85546875" style="272" customWidth="1"/>
    <col min="10500" max="10500" width="18.42578125" style="272" customWidth="1"/>
    <col min="10501" max="10501" width="15.42578125" style="272" customWidth="1"/>
    <col min="10502" max="10502" width="14.5703125" style="272" customWidth="1"/>
    <col min="10503" max="10503" width="15" style="272" customWidth="1"/>
    <col min="10504" max="10504" width="6.7109375" style="272" customWidth="1"/>
    <col min="10505" max="10505" width="14.28515625" style="272" customWidth="1"/>
    <col min="10506" max="10506" width="17.5703125" style="272" customWidth="1"/>
    <col min="10507" max="10507" width="27.7109375" style="272" customWidth="1"/>
    <col min="10508" max="10510" width="9.140625" style="272" customWidth="1"/>
    <col min="10511" max="10511" width="14.85546875" style="272" customWidth="1"/>
    <col min="10512" max="10512" width="13.85546875" style="272" customWidth="1"/>
    <col min="10513" max="10734" width="9.140625" style="272" customWidth="1"/>
    <col min="10735" max="10735" width="9.140625" style="272"/>
    <col min="10736" max="10736" width="6.5703125" style="272" customWidth="1"/>
    <col min="10737" max="10737" width="79.5703125" style="272" customWidth="1"/>
    <col min="10738" max="10738" width="23.5703125" style="272" customWidth="1"/>
    <col min="10739" max="10739" width="27.85546875" style="272" customWidth="1"/>
    <col min="10740" max="10740" width="22.28515625" style="272" customWidth="1"/>
    <col min="10741" max="10741" width="23.5703125" style="272" customWidth="1"/>
    <col min="10742" max="10742" width="39" style="272" customWidth="1"/>
    <col min="10743" max="10743" width="36.42578125" style="272" customWidth="1"/>
    <col min="10744" max="10744" width="8" style="272" customWidth="1"/>
    <col min="10745" max="10745" width="15.5703125" style="272" customWidth="1"/>
    <col min="10746" max="10746" width="17.28515625" style="272" customWidth="1"/>
    <col min="10747" max="10747" width="18.85546875" style="272" customWidth="1"/>
    <col min="10748" max="10748" width="81" style="272" customWidth="1"/>
    <col min="10749" max="10749" width="14.85546875" style="272" customWidth="1"/>
    <col min="10750" max="10750" width="15.7109375" style="272" customWidth="1"/>
    <col min="10751" max="10751" width="17.5703125" style="272" customWidth="1"/>
    <col min="10752" max="10752" width="18.42578125" style="272" customWidth="1"/>
    <col min="10753" max="10753" width="16.5703125" style="272" customWidth="1"/>
    <col min="10754" max="10754" width="17.7109375" style="272" customWidth="1"/>
    <col min="10755" max="10755" width="17.85546875" style="272" customWidth="1"/>
    <col min="10756" max="10756" width="18.42578125" style="272" customWidth="1"/>
    <col min="10757" max="10757" width="15.42578125" style="272" customWidth="1"/>
    <col min="10758" max="10758" width="14.5703125" style="272" customWidth="1"/>
    <col min="10759" max="10759" width="15" style="272" customWidth="1"/>
    <col min="10760" max="10760" width="6.7109375" style="272" customWidth="1"/>
    <col min="10761" max="10761" width="14.28515625" style="272" customWidth="1"/>
    <col min="10762" max="10762" width="17.5703125" style="272" customWidth="1"/>
    <col min="10763" max="10763" width="27.7109375" style="272" customWidth="1"/>
    <col min="10764" max="10766" width="9.140625" style="272" customWidth="1"/>
    <col min="10767" max="10767" width="14.85546875" style="272" customWidth="1"/>
    <col min="10768" max="10768" width="13.85546875" style="272" customWidth="1"/>
    <col min="10769" max="10990" width="9.140625" style="272" customWidth="1"/>
    <col min="10991" max="10991" width="9.140625" style="272"/>
    <col min="10992" max="10992" width="6.5703125" style="272" customWidth="1"/>
    <col min="10993" max="10993" width="79.5703125" style="272" customWidth="1"/>
    <col min="10994" max="10994" width="23.5703125" style="272" customWidth="1"/>
    <col min="10995" max="10995" width="27.85546875" style="272" customWidth="1"/>
    <col min="10996" max="10996" width="22.28515625" style="272" customWidth="1"/>
    <col min="10997" max="10997" width="23.5703125" style="272" customWidth="1"/>
    <col min="10998" max="10998" width="39" style="272" customWidth="1"/>
    <col min="10999" max="10999" width="36.42578125" style="272" customWidth="1"/>
    <col min="11000" max="11000" width="8" style="272" customWidth="1"/>
    <col min="11001" max="11001" width="15.5703125" style="272" customWidth="1"/>
    <col min="11002" max="11002" width="17.28515625" style="272" customWidth="1"/>
    <col min="11003" max="11003" width="18.85546875" style="272" customWidth="1"/>
    <col min="11004" max="11004" width="81" style="272" customWidth="1"/>
    <col min="11005" max="11005" width="14.85546875" style="272" customWidth="1"/>
    <col min="11006" max="11006" width="15.7109375" style="272" customWidth="1"/>
    <col min="11007" max="11007" width="17.5703125" style="272" customWidth="1"/>
    <col min="11008" max="11008" width="18.42578125" style="272" customWidth="1"/>
    <col min="11009" max="11009" width="16.5703125" style="272" customWidth="1"/>
    <col min="11010" max="11010" width="17.7109375" style="272" customWidth="1"/>
    <col min="11011" max="11011" width="17.85546875" style="272" customWidth="1"/>
    <col min="11012" max="11012" width="18.42578125" style="272" customWidth="1"/>
    <col min="11013" max="11013" width="15.42578125" style="272" customWidth="1"/>
    <col min="11014" max="11014" width="14.5703125" style="272" customWidth="1"/>
    <col min="11015" max="11015" width="15" style="272" customWidth="1"/>
    <col min="11016" max="11016" width="6.7109375" style="272" customWidth="1"/>
    <col min="11017" max="11017" width="14.28515625" style="272" customWidth="1"/>
    <col min="11018" max="11018" width="17.5703125" style="272" customWidth="1"/>
    <col min="11019" max="11019" width="27.7109375" style="272" customWidth="1"/>
    <col min="11020" max="11022" width="9.140625" style="272" customWidth="1"/>
    <col min="11023" max="11023" width="14.85546875" style="272" customWidth="1"/>
    <col min="11024" max="11024" width="13.85546875" style="272" customWidth="1"/>
    <col min="11025" max="11246" width="9.140625" style="272" customWidth="1"/>
    <col min="11247" max="11247" width="9.140625" style="272"/>
    <col min="11248" max="11248" width="6.5703125" style="272" customWidth="1"/>
    <col min="11249" max="11249" width="79.5703125" style="272" customWidth="1"/>
    <col min="11250" max="11250" width="23.5703125" style="272" customWidth="1"/>
    <col min="11251" max="11251" width="27.85546875" style="272" customWidth="1"/>
    <col min="11252" max="11252" width="22.28515625" style="272" customWidth="1"/>
    <col min="11253" max="11253" width="23.5703125" style="272" customWidth="1"/>
    <col min="11254" max="11254" width="39" style="272" customWidth="1"/>
    <col min="11255" max="11255" width="36.42578125" style="272" customWidth="1"/>
    <col min="11256" max="11256" width="8" style="272" customWidth="1"/>
    <col min="11257" max="11257" width="15.5703125" style="272" customWidth="1"/>
    <col min="11258" max="11258" width="17.28515625" style="272" customWidth="1"/>
    <col min="11259" max="11259" width="18.85546875" style="272" customWidth="1"/>
    <col min="11260" max="11260" width="81" style="272" customWidth="1"/>
    <col min="11261" max="11261" width="14.85546875" style="272" customWidth="1"/>
    <col min="11262" max="11262" width="15.7109375" style="272" customWidth="1"/>
    <col min="11263" max="11263" width="17.5703125" style="272" customWidth="1"/>
    <col min="11264" max="11264" width="18.42578125" style="272" customWidth="1"/>
    <col min="11265" max="11265" width="16.5703125" style="272" customWidth="1"/>
    <col min="11266" max="11266" width="17.7109375" style="272" customWidth="1"/>
    <col min="11267" max="11267" width="17.85546875" style="272" customWidth="1"/>
    <col min="11268" max="11268" width="18.42578125" style="272" customWidth="1"/>
    <col min="11269" max="11269" width="15.42578125" style="272" customWidth="1"/>
    <col min="11270" max="11270" width="14.5703125" style="272" customWidth="1"/>
    <col min="11271" max="11271" width="15" style="272" customWidth="1"/>
    <col min="11272" max="11272" width="6.7109375" style="272" customWidth="1"/>
    <col min="11273" max="11273" width="14.28515625" style="272" customWidth="1"/>
    <col min="11274" max="11274" width="17.5703125" style="272" customWidth="1"/>
    <col min="11275" max="11275" width="27.7109375" style="272" customWidth="1"/>
    <col min="11276" max="11278" width="9.140625" style="272" customWidth="1"/>
    <col min="11279" max="11279" width="14.85546875" style="272" customWidth="1"/>
    <col min="11280" max="11280" width="13.85546875" style="272" customWidth="1"/>
    <col min="11281" max="11502" width="9.140625" style="272" customWidth="1"/>
    <col min="11503" max="11503" width="9.140625" style="272"/>
    <col min="11504" max="11504" width="6.5703125" style="272" customWidth="1"/>
    <col min="11505" max="11505" width="79.5703125" style="272" customWidth="1"/>
    <col min="11506" max="11506" width="23.5703125" style="272" customWidth="1"/>
    <col min="11507" max="11507" width="27.85546875" style="272" customWidth="1"/>
    <col min="11508" max="11508" width="22.28515625" style="272" customWidth="1"/>
    <col min="11509" max="11509" width="23.5703125" style="272" customWidth="1"/>
    <col min="11510" max="11510" width="39" style="272" customWidth="1"/>
    <col min="11511" max="11511" width="36.42578125" style="272" customWidth="1"/>
    <col min="11512" max="11512" width="8" style="272" customWidth="1"/>
    <col min="11513" max="11513" width="15.5703125" style="272" customWidth="1"/>
    <col min="11514" max="11514" width="17.28515625" style="272" customWidth="1"/>
    <col min="11515" max="11515" width="18.85546875" style="272" customWidth="1"/>
    <col min="11516" max="11516" width="81" style="272" customWidth="1"/>
    <col min="11517" max="11517" width="14.85546875" style="272" customWidth="1"/>
    <col min="11518" max="11518" width="15.7109375" style="272" customWidth="1"/>
    <col min="11519" max="11519" width="17.5703125" style="272" customWidth="1"/>
    <col min="11520" max="11520" width="18.42578125" style="272" customWidth="1"/>
    <col min="11521" max="11521" width="16.5703125" style="272" customWidth="1"/>
    <col min="11522" max="11522" width="17.7109375" style="272" customWidth="1"/>
    <col min="11523" max="11523" width="17.85546875" style="272" customWidth="1"/>
    <col min="11524" max="11524" width="18.42578125" style="272" customWidth="1"/>
    <col min="11525" max="11525" width="15.42578125" style="272" customWidth="1"/>
    <col min="11526" max="11526" width="14.5703125" style="272" customWidth="1"/>
    <col min="11527" max="11527" width="15" style="272" customWidth="1"/>
    <col min="11528" max="11528" width="6.7109375" style="272" customWidth="1"/>
    <col min="11529" max="11529" width="14.28515625" style="272" customWidth="1"/>
    <col min="11530" max="11530" width="17.5703125" style="272" customWidth="1"/>
    <col min="11531" max="11531" width="27.7109375" style="272" customWidth="1"/>
    <col min="11532" max="11534" width="9.140625" style="272" customWidth="1"/>
    <col min="11535" max="11535" width="14.85546875" style="272" customWidth="1"/>
    <col min="11536" max="11536" width="13.85546875" style="272" customWidth="1"/>
    <col min="11537" max="11758" width="9.140625" style="272" customWidth="1"/>
    <col min="11759" max="11759" width="9.140625" style="272"/>
    <col min="11760" max="11760" width="6.5703125" style="272" customWidth="1"/>
    <col min="11761" max="11761" width="79.5703125" style="272" customWidth="1"/>
    <col min="11762" max="11762" width="23.5703125" style="272" customWidth="1"/>
    <col min="11763" max="11763" width="27.85546875" style="272" customWidth="1"/>
    <col min="11764" max="11764" width="22.28515625" style="272" customWidth="1"/>
    <col min="11765" max="11765" width="23.5703125" style="272" customWidth="1"/>
    <col min="11766" max="11766" width="39" style="272" customWidth="1"/>
    <col min="11767" max="11767" width="36.42578125" style="272" customWidth="1"/>
    <col min="11768" max="11768" width="8" style="272" customWidth="1"/>
    <col min="11769" max="11769" width="15.5703125" style="272" customWidth="1"/>
    <col min="11770" max="11770" width="17.28515625" style="272" customWidth="1"/>
    <col min="11771" max="11771" width="18.85546875" style="272" customWidth="1"/>
    <col min="11772" max="11772" width="81" style="272" customWidth="1"/>
    <col min="11773" max="11773" width="14.85546875" style="272" customWidth="1"/>
    <col min="11774" max="11774" width="15.7109375" style="272" customWidth="1"/>
    <col min="11775" max="11775" width="17.5703125" style="272" customWidth="1"/>
    <col min="11776" max="11776" width="18.42578125" style="272" customWidth="1"/>
    <col min="11777" max="11777" width="16.5703125" style="272" customWidth="1"/>
    <col min="11778" max="11778" width="17.7109375" style="272" customWidth="1"/>
    <col min="11779" max="11779" width="17.85546875" style="272" customWidth="1"/>
    <col min="11780" max="11780" width="18.42578125" style="272" customWidth="1"/>
    <col min="11781" max="11781" width="15.42578125" style="272" customWidth="1"/>
    <col min="11782" max="11782" width="14.5703125" style="272" customWidth="1"/>
    <col min="11783" max="11783" width="15" style="272" customWidth="1"/>
    <col min="11784" max="11784" width="6.7109375" style="272" customWidth="1"/>
    <col min="11785" max="11785" width="14.28515625" style="272" customWidth="1"/>
    <col min="11786" max="11786" width="17.5703125" style="272" customWidth="1"/>
    <col min="11787" max="11787" width="27.7109375" style="272" customWidth="1"/>
    <col min="11788" max="11790" width="9.140625" style="272" customWidth="1"/>
    <col min="11791" max="11791" width="14.85546875" style="272" customWidth="1"/>
    <col min="11792" max="11792" width="13.85546875" style="272" customWidth="1"/>
    <col min="11793" max="12014" width="9.140625" style="272" customWidth="1"/>
    <col min="12015" max="12015" width="9.140625" style="272"/>
    <col min="12016" max="12016" width="6.5703125" style="272" customWidth="1"/>
    <col min="12017" max="12017" width="79.5703125" style="272" customWidth="1"/>
    <col min="12018" max="12018" width="23.5703125" style="272" customWidth="1"/>
    <col min="12019" max="12019" width="27.85546875" style="272" customWidth="1"/>
    <col min="12020" max="12020" width="22.28515625" style="272" customWidth="1"/>
    <col min="12021" max="12021" width="23.5703125" style="272" customWidth="1"/>
    <col min="12022" max="12022" width="39" style="272" customWidth="1"/>
    <col min="12023" max="12023" width="36.42578125" style="272" customWidth="1"/>
    <col min="12024" max="12024" width="8" style="272" customWidth="1"/>
    <col min="12025" max="12025" width="15.5703125" style="272" customWidth="1"/>
    <col min="12026" max="12026" width="17.28515625" style="272" customWidth="1"/>
    <col min="12027" max="12027" width="18.85546875" style="272" customWidth="1"/>
    <col min="12028" max="12028" width="81" style="272" customWidth="1"/>
    <col min="12029" max="12029" width="14.85546875" style="272" customWidth="1"/>
    <col min="12030" max="12030" width="15.7109375" style="272" customWidth="1"/>
    <col min="12031" max="12031" width="17.5703125" style="272" customWidth="1"/>
    <col min="12032" max="12032" width="18.42578125" style="272" customWidth="1"/>
    <col min="12033" max="12033" width="16.5703125" style="272" customWidth="1"/>
    <col min="12034" max="12034" width="17.7109375" style="272" customWidth="1"/>
    <col min="12035" max="12035" width="17.85546875" style="272" customWidth="1"/>
    <col min="12036" max="12036" width="18.42578125" style="272" customWidth="1"/>
    <col min="12037" max="12037" width="15.42578125" style="272" customWidth="1"/>
    <col min="12038" max="12038" width="14.5703125" style="272" customWidth="1"/>
    <col min="12039" max="12039" width="15" style="272" customWidth="1"/>
    <col min="12040" max="12040" width="6.7109375" style="272" customWidth="1"/>
    <col min="12041" max="12041" width="14.28515625" style="272" customWidth="1"/>
    <col min="12042" max="12042" width="17.5703125" style="272" customWidth="1"/>
    <col min="12043" max="12043" width="27.7109375" style="272" customWidth="1"/>
    <col min="12044" max="12046" width="9.140625" style="272" customWidth="1"/>
    <col min="12047" max="12047" width="14.85546875" style="272" customWidth="1"/>
    <col min="12048" max="12048" width="13.85546875" style="272" customWidth="1"/>
    <col min="12049" max="12270" width="9.140625" style="272" customWidth="1"/>
    <col min="12271" max="12271" width="9.140625" style="272"/>
    <col min="12272" max="12272" width="6.5703125" style="272" customWidth="1"/>
    <col min="12273" max="12273" width="79.5703125" style="272" customWidth="1"/>
    <col min="12274" max="12274" width="23.5703125" style="272" customWidth="1"/>
    <col min="12275" max="12275" width="27.85546875" style="272" customWidth="1"/>
    <col min="12276" max="12276" width="22.28515625" style="272" customWidth="1"/>
    <col min="12277" max="12277" width="23.5703125" style="272" customWidth="1"/>
    <col min="12278" max="12278" width="39" style="272" customWidth="1"/>
    <col min="12279" max="12279" width="36.42578125" style="272" customWidth="1"/>
    <col min="12280" max="12280" width="8" style="272" customWidth="1"/>
    <col min="12281" max="12281" width="15.5703125" style="272" customWidth="1"/>
    <col min="12282" max="12282" width="17.28515625" style="272" customWidth="1"/>
    <col min="12283" max="12283" width="18.85546875" style="272" customWidth="1"/>
    <col min="12284" max="12284" width="81" style="272" customWidth="1"/>
    <col min="12285" max="12285" width="14.85546875" style="272" customWidth="1"/>
    <col min="12286" max="12286" width="15.7109375" style="272" customWidth="1"/>
    <col min="12287" max="12287" width="17.5703125" style="272" customWidth="1"/>
    <col min="12288" max="12288" width="18.42578125" style="272" customWidth="1"/>
    <col min="12289" max="12289" width="16.5703125" style="272" customWidth="1"/>
    <col min="12290" max="12290" width="17.7109375" style="272" customWidth="1"/>
    <col min="12291" max="12291" width="17.85546875" style="272" customWidth="1"/>
    <col min="12292" max="12292" width="18.42578125" style="272" customWidth="1"/>
    <col min="12293" max="12293" width="15.42578125" style="272" customWidth="1"/>
    <col min="12294" max="12294" width="14.5703125" style="272" customWidth="1"/>
    <col min="12295" max="12295" width="15" style="272" customWidth="1"/>
    <col min="12296" max="12296" width="6.7109375" style="272" customWidth="1"/>
    <col min="12297" max="12297" width="14.28515625" style="272" customWidth="1"/>
    <col min="12298" max="12298" width="17.5703125" style="272" customWidth="1"/>
    <col min="12299" max="12299" width="27.7109375" style="272" customWidth="1"/>
    <col min="12300" max="12302" width="9.140625" style="272" customWidth="1"/>
    <col min="12303" max="12303" width="14.85546875" style="272" customWidth="1"/>
    <col min="12304" max="12304" width="13.85546875" style="272" customWidth="1"/>
    <col min="12305" max="12526" width="9.140625" style="272" customWidth="1"/>
    <col min="12527" max="12527" width="9.140625" style="272"/>
    <col min="12528" max="12528" width="6.5703125" style="272" customWidth="1"/>
    <col min="12529" max="12529" width="79.5703125" style="272" customWidth="1"/>
    <col min="12530" max="12530" width="23.5703125" style="272" customWidth="1"/>
    <col min="12531" max="12531" width="27.85546875" style="272" customWidth="1"/>
    <col min="12532" max="12532" width="22.28515625" style="272" customWidth="1"/>
    <col min="12533" max="12533" width="23.5703125" style="272" customWidth="1"/>
    <col min="12534" max="12534" width="39" style="272" customWidth="1"/>
    <col min="12535" max="12535" width="36.42578125" style="272" customWidth="1"/>
    <col min="12536" max="12536" width="8" style="272" customWidth="1"/>
    <col min="12537" max="12537" width="15.5703125" style="272" customWidth="1"/>
    <col min="12538" max="12538" width="17.28515625" style="272" customWidth="1"/>
    <col min="12539" max="12539" width="18.85546875" style="272" customWidth="1"/>
    <col min="12540" max="12540" width="81" style="272" customWidth="1"/>
    <col min="12541" max="12541" width="14.85546875" style="272" customWidth="1"/>
    <col min="12542" max="12542" width="15.7109375" style="272" customWidth="1"/>
    <col min="12543" max="12543" width="17.5703125" style="272" customWidth="1"/>
    <col min="12544" max="12544" width="18.42578125" style="272" customWidth="1"/>
    <col min="12545" max="12545" width="16.5703125" style="272" customWidth="1"/>
    <col min="12546" max="12546" width="17.7109375" style="272" customWidth="1"/>
    <col min="12547" max="12547" width="17.85546875" style="272" customWidth="1"/>
    <col min="12548" max="12548" width="18.42578125" style="272" customWidth="1"/>
    <col min="12549" max="12549" width="15.42578125" style="272" customWidth="1"/>
    <col min="12550" max="12550" width="14.5703125" style="272" customWidth="1"/>
    <col min="12551" max="12551" width="15" style="272" customWidth="1"/>
    <col min="12552" max="12552" width="6.7109375" style="272" customWidth="1"/>
    <col min="12553" max="12553" width="14.28515625" style="272" customWidth="1"/>
    <col min="12554" max="12554" width="17.5703125" style="272" customWidth="1"/>
    <col min="12555" max="12555" width="27.7109375" style="272" customWidth="1"/>
    <col min="12556" max="12558" width="9.140625" style="272" customWidth="1"/>
    <col min="12559" max="12559" width="14.85546875" style="272" customWidth="1"/>
    <col min="12560" max="12560" width="13.85546875" style="272" customWidth="1"/>
    <col min="12561" max="12782" width="9.140625" style="272" customWidth="1"/>
    <col min="12783" max="12783" width="9.140625" style="272"/>
    <col min="12784" max="12784" width="6.5703125" style="272" customWidth="1"/>
    <col min="12785" max="12785" width="79.5703125" style="272" customWidth="1"/>
    <col min="12786" max="12786" width="23.5703125" style="272" customWidth="1"/>
    <col min="12787" max="12787" width="27.85546875" style="272" customWidth="1"/>
    <col min="12788" max="12788" width="22.28515625" style="272" customWidth="1"/>
    <col min="12789" max="12789" width="23.5703125" style="272" customWidth="1"/>
    <col min="12790" max="12790" width="39" style="272" customWidth="1"/>
    <col min="12791" max="12791" width="36.42578125" style="272" customWidth="1"/>
    <col min="12792" max="12792" width="8" style="272" customWidth="1"/>
    <col min="12793" max="12793" width="15.5703125" style="272" customWidth="1"/>
    <col min="12794" max="12794" width="17.28515625" style="272" customWidth="1"/>
    <col min="12795" max="12795" width="18.85546875" style="272" customWidth="1"/>
    <col min="12796" max="12796" width="81" style="272" customWidth="1"/>
    <col min="12797" max="12797" width="14.85546875" style="272" customWidth="1"/>
    <col min="12798" max="12798" width="15.7109375" style="272" customWidth="1"/>
    <col min="12799" max="12799" width="17.5703125" style="272" customWidth="1"/>
    <col min="12800" max="12800" width="18.42578125" style="272" customWidth="1"/>
    <col min="12801" max="12801" width="16.5703125" style="272" customWidth="1"/>
    <col min="12802" max="12802" width="17.7109375" style="272" customWidth="1"/>
    <col min="12803" max="12803" width="17.85546875" style="272" customWidth="1"/>
    <col min="12804" max="12804" width="18.42578125" style="272" customWidth="1"/>
    <col min="12805" max="12805" width="15.42578125" style="272" customWidth="1"/>
    <col min="12806" max="12806" width="14.5703125" style="272" customWidth="1"/>
    <col min="12807" max="12807" width="15" style="272" customWidth="1"/>
    <col min="12808" max="12808" width="6.7109375" style="272" customWidth="1"/>
    <col min="12809" max="12809" width="14.28515625" style="272" customWidth="1"/>
    <col min="12810" max="12810" width="17.5703125" style="272" customWidth="1"/>
    <col min="12811" max="12811" width="27.7109375" style="272" customWidth="1"/>
    <col min="12812" max="12814" width="9.140625" style="272" customWidth="1"/>
    <col min="12815" max="12815" width="14.85546875" style="272" customWidth="1"/>
    <col min="12816" max="12816" width="13.85546875" style="272" customWidth="1"/>
    <col min="12817" max="13038" width="9.140625" style="272" customWidth="1"/>
    <col min="13039" max="13039" width="9.140625" style="272"/>
    <col min="13040" max="13040" width="6.5703125" style="272" customWidth="1"/>
    <col min="13041" max="13041" width="79.5703125" style="272" customWidth="1"/>
    <col min="13042" max="13042" width="23.5703125" style="272" customWidth="1"/>
    <col min="13043" max="13043" width="27.85546875" style="272" customWidth="1"/>
    <col min="13044" max="13044" width="22.28515625" style="272" customWidth="1"/>
    <col min="13045" max="13045" width="23.5703125" style="272" customWidth="1"/>
    <col min="13046" max="13046" width="39" style="272" customWidth="1"/>
    <col min="13047" max="13047" width="36.42578125" style="272" customWidth="1"/>
    <col min="13048" max="13048" width="8" style="272" customWidth="1"/>
    <col min="13049" max="13049" width="15.5703125" style="272" customWidth="1"/>
    <col min="13050" max="13050" width="17.28515625" style="272" customWidth="1"/>
    <col min="13051" max="13051" width="18.85546875" style="272" customWidth="1"/>
    <col min="13052" max="13052" width="81" style="272" customWidth="1"/>
    <col min="13053" max="13053" width="14.85546875" style="272" customWidth="1"/>
    <col min="13054" max="13054" width="15.7109375" style="272" customWidth="1"/>
    <col min="13055" max="13055" width="17.5703125" style="272" customWidth="1"/>
    <col min="13056" max="13056" width="18.42578125" style="272" customWidth="1"/>
    <col min="13057" max="13057" width="16.5703125" style="272" customWidth="1"/>
    <col min="13058" max="13058" width="17.7109375" style="272" customWidth="1"/>
    <col min="13059" max="13059" width="17.85546875" style="272" customWidth="1"/>
    <col min="13060" max="13060" width="18.42578125" style="272" customWidth="1"/>
    <col min="13061" max="13061" width="15.42578125" style="272" customWidth="1"/>
    <col min="13062" max="13062" width="14.5703125" style="272" customWidth="1"/>
    <col min="13063" max="13063" width="15" style="272" customWidth="1"/>
    <col min="13064" max="13064" width="6.7109375" style="272" customWidth="1"/>
    <col min="13065" max="13065" width="14.28515625" style="272" customWidth="1"/>
    <col min="13066" max="13066" width="17.5703125" style="272" customWidth="1"/>
    <col min="13067" max="13067" width="27.7109375" style="272" customWidth="1"/>
    <col min="13068" max="13070" width="9.140625" style="272" customWidth="1"/>
    <col min="13071" max="13071" width="14.85546875" style="272" customWidth="1"/>
    <col min="13072" max="13072" width="13.85546875" style="272" customWidth="1"/>
    <col min="13073" max="13294" width="9.140625" style="272" customWidth="1"/>
    <col min="13295" max="13295" width="9.140625" style="272"/>
    <col min="13296" max="13296" width="6.5703125" style="272" customWidth="1"/>
    <col min="13297" max="13297" width="79.5703125" style="272" customWidth="1"/>
    <col min="13298" max="13298" width="23.5703125" style="272" customWidth="1"/>
    <col min="13299" max="13299" width="27.85546875" style="272" customWidth="1"/>
    <col min="13300" max="13300" width="22.28515625" style="272" customWidth="1"/>
    <col min="13301" max="13301" width="23.5703125" style="272" customWidth="1"/>
    <col min="13302" max="13302" width="39" style="272" customWidth="1"/>
    <col min="13303" max="13303" width="36.42578125" style="272" customWidth="1"/>
    <col min="13304" max="13304" width="8" style="272" customWidth="1"/>
    <col min="13305" max="13305" width="15.5703125" style="272" customWidth="1"/>
    <col min="13306" max="13306" width="17.28515625" style="272" customWidth="1"/>
    <col min="13307" max="13307" width="18.85546875" style="272" customWidth="1"/>
    <col min="13308" max="13308" width="81" style="272" customWidth="1"/>
    <col min="13309" max="13309" width="14.85546875" style="272" customWidth="1"/>
    <col min="13310" max="13310" width="15.7109375" style="272" customWidth="1"/>
    <col min="13311" max="13311" width="17.5703125" style="272" customWidth="1"/>
    <col min="13312" max="13312" width="18.42578125" style="272" customWidth="1"/>
    <col min="13313" max="13313" width="16.5703125" style="272" customWidth="1"/>
    <col min="13314" max="13314" width="17.7109375" style="272" customWidth="1"/>
    <col min="13315" max="13315" width="17.85546875" style="272" customWidth="1"/>
    <col min="13316" max="13316" width="18.42578125" style="272" customWidth="1"/>
    <col min="13317" max="13317" width="15.42578125" style="272" customWidth="1"/>
    <col min="13318" max="13318" width="14.5703125" style="272" customWidth="1"/>
    <col min="13319" max="13319" width="15" style="272" customWidth="1"/>
    <col min="13320" max="13320" width="6.7109375" style="272" customWidth="1"/>
    <col min="13321" max="13321" width="14.28515625" style="272" customWidth="1"/>
    <col min="13322" max="13322" width="17.5703125" style="272" customWidth="1"/>
    <col min="13323" max="13323" width="27.7109375" style="272" customWidth="1"/>
    <col min="13324" max="13326" width="9.140625" style="272" customWidth="1"/>
    <col min="13327" max="13327" width="14.85546875" style="272" customWidth="1"/>
    <col min="13328" max="13328" width="13.85546875" style="272" customWidth="1"/>
    <col min="13329" max="13550" width="9.140625" style="272" customWidth="1"/>
    <col min="13551" max="13551" width="9.140625" style="272"/>
    <col min="13552" max="13552" width="6.5703125" style="272" customWidth="1"/>
    <col min="13553" max="13553" width="79.5703125" style="272" customWidth="1"/>
    <col min="13554" max="13554" width="23.5703125" style="272" customWidth="1"/>
    <col min="13555" max="13555" width="27.85546875" style="272" customWidth="1"/>
    <col min="13556" max="13556" width="22.28515625" style="272" customWidth="1"/>
    <col min="13557" max="13557" width="23.5703125" style="272" customWidth="1"/>
    <col min="13558" max="13558" width="39" style="272" customWidth="1"/>
    <col min="13559" max="13559" width="36.42578125" style="272" customWidth="1"/>
    <col min="13560" max="13560" width="8" style="272" customWidth="1"/>
    <col min="13561" max="13561" width="15.5703125" style="272" customWidth="1"/>
    <col min="13562" max="13562" width="17.28515625" style="272" customWidth="1"/>
    <col min="13563" max="13563" width="18.85546875" style="272" customWidth="1"/>
    <col min="13564" max="13564" width="81" style="272" customWidth="1"/>
    <col min="13565" max="13565" width="14.85546875" style="272" customWidth="1"/>
    <col min="13566" max="13566" width="15.7109375" style="272" customWidth="1"/>
    <col min="13567" max="13567" width="17.5703125" style="272" customWidth="1"/>
    <col min="13568" max="13568" width="18.42578125" style="272" customWidth="1"/>
    <col min="13569" max="13569" width="16.5703125" style="272" customWidth="1"/>
    <col min="13570" max="13570" width="17.7109375" style="272" customWidth="1"/>
    <col min="13571" max="13571" width="17.85546875" style="272" customWidth="1"/>
    <col min="13572" max="13572" width="18.42578125" style="272" customWidth="1"/>
    <col min="13573" max="13573" width="15.42578125" style="272" customWidth="1"/>
    <col min="13574" max="13574" width="14.5703125" style="272" customWidth="1"/>
    <col min="13575" max="13575" width="15" style="272" customWidth="1"/>
    <col min="13576" max="13576" width="6.7109375" style="272" customWidth="1"/>
    <col min="13577" max="13577" width="14.28515625" style="272" customWidth="1"/>
    <col min="13578" max="13578" width="17.5703125" style="272" customWidth="1"/>
    <col min="13579" max="13579" width="27.7109375" style="272" customWidth="1"/>
    <col min="13580" max="13582" width="9.140625" style="272" customWidth="1"/>
    <col min="13583" max="13583" width="14.85546875" style="272" customWidth="1"/>
    <col min="13584" max="13584" width="13.85546875" style="272" customWidth="1"/>
    <col min="13585" max="13806" width="9.140625" style="272" customWidth="1"/>
    <col min="13807" max="13807" width="9.140625" style="272"/>
    <col min="13808" max="13808" width="6.5703125" style="272" customWidth="1"/>
    <col min="13809" max="13809" width="79.5703125" style="272" customWidth="1"/>
    <col min="13810" max="13810" width="23.5703125" style="272" customWidth="1"/>
    <col min="13811" max="13811" width="27.85546875" style="272" customWidth="1"/>
    <col min="13812" max="13812" width="22.28515625" style="272" customWidth="1"/>
    <col min="13813" max="13813" width="23.5703125" style="272" customWidth="1"/>
    <col min="13814" max="13814" width="39" style="272" customWidth="1"/>
    <col min="13815" max="13815" width="36.42578125" style="272" customWidth="1"/>
    <col min="13816" max="13816" width="8" style="272" customWidth="1"/>
    <col min="13817" max="13817" width="15.5703125" style="272" customWidth="1"/>
    <col min="13818" max="13818" width="17.28515625" style="272" customWidth="1"/>
    <col min="13819" max="13819" width="18.85546875" style="272" customWidth="1"/>
    <col min="13820" max="13820" width="81" style="272" customWidth="1"/>
    <col min="13821" max="13821" width="14.85546875" style="272" customWidth="1"/>
    <col min="13822" max="13822" width="15.7109375" style="272" customWidth="1"/>
    <col min="13823" max="13823" width="17.5703125" style="272" customWidth="1"/>
    <col min="13824" max="13824" width="18.42578125" style="272" customWidth="1"/>
    <col min="13825" max="13825" width="16.5703125" style="272" customWidth="1"/>
    <col min="13826" max="13826" width="17.7109375" style="272" customWidth="1"/>
    <col min="13827" max="13827" width="17.85546875" style="272" customWidth="1"/>
    <col min="13828" max="13828" width="18.42578125" style="272" customWidth="1"/>
    <col min="13829" max="13829" width="15.42578125" style="272" customWidth="1"/>
    <col min="13830" max="13830" width="14.5703125" style="272" customWidth="1"/>
    <col min="13831" max="13831" width="15" style="272" customWidth="1"/>
    <col min="13832" max="13832" width="6.7109375" style="272" customWidth="1"/>
    <col min="13833" max="13833" width="14.28515625" style="272" customWidth="1"/>
    <col min="13834" max="13834" width="17.5703125" style="272" customWidth="1"/>
    <col min="13835" max="13835" width="27.7109375" style="272" customWidth="1"/>
    <col min="13836" max="13838" width="9.140625" style="272" customWidth="1"/>
    <col min="13839" max="13839" width="14.85546875" style="272" customWidth="1"/>
    <col min="13840" max="13840" width="13.85546875" style="272" customWidth="1"/>
    <col min="13841" max="14062" width="9.140625" style="272" customWidth="1"/>
    <col min="14063" max="14063" width="9.140625" style="272"/>
    <col min="14064" max="14064" width="6.5703125" style="272" customWidth="1"/>
    <col min="14065" max="14065" width="79.5703125" style="272" customWidth="1"/>
    <col min="14066" max="14066" width="23.5703125" style="272" customWidth="1"/>
    <col min="14067" max="14067" width="27.85546875" style="272" customWidth="1"/>
    <col min="14068" max="14068" width="22.28515625" style="272" customWidth="1"/>
    <col min="14069" max="14069" width="23.5703125" style="272" customWidth="1"/>
    <col min="14070" max="14070" width="39" style="272" customWidth="1"/>
    <col min="14071" max="14071" width="36.42578125" style="272" customWidth="1"/>
    <col min="14072" max="14072" width="8" style="272" customWidth="1"/>
    <col min="14073" max="14073" width="15.5703125" style="272" customWidth="1"/>
    <col min="14074" max="14074" width="17.28515625" style="272" customWidth="1"/>
    <col min="14075" max="14075" width="18.85546875" style="272" customWidth="1"/>
    <col min="14076" max="14076" width="81" style="272" customWidth="1"/>
    <col min="14077" max="14077" width="14.85546875" style="272" customWidth="1"/>
    <col min="14078" max="14078" width="15.7109375" style="272" customWidth="1"/>
    <col min="14079" max="14079" width="17.5703125" style="272" customWidth="1"/>
    <col min="14080" max="14080" width="18.42578125" style="272" customWidth="1"/>
    <col min="14081" max="14081" width="16.5703125" style="272" customWidth="1"/>
    <col min="14082" max="14082" width="17.7109375" style="272" customWidth="1"/>
    <col min="14083" max="14083" width="17.85546875" style="272" customWidth="1"/>
    <col min="14084" max="14084" width="18.42578125" style="272" customWidth="1"/>
    <col min="14085" max="14085" width="15.42578125" style="272" customWidth="1"/>
    <col min="14086" max="14086" width="14.5703125" style="272" customWidth="1"/>
    <col min="14087" max="14087" width="15" style="272" customWidth="1"/>
    <col min="14088" max="14088" width="6.7109375" style="272" customWidth="1"/>
    <col min="14089" max="14089" width="14.28515625" style="272" customWidth="1"/>
    <col min="14090" max="14090" width="17.5703125" style="272" customWidth="1"/>
    <col min="14091" max="14091" width="27.7109375" style="272" customWidth="1"/>
    <col min="14092" max="14094" width="9.140625" style="272" customWidth="1"/>
    <col min="14095" max="14095" width="14.85546875" style="272" customWidth="1"/>
    <col min="14096" max="14096" width="13.85546875" style="272" customWidth="1"/>
    <col min="14097" max="14318" width="9.140625" style="272" customWidth="1"/>
    <col min="14319" max="14319" width="9.140625" style="272"/>
    <col min="14320" max="14320" width="6.5703125" style="272" customWidth="1"/>
    <col min="14321" max="14321" width="79.5703125" style="272" customWidth="1"/>
    <col min="14322" max="14322" width="23.5703125" style="272" customWidth="1"/>
    <col min="14323" max="14323" width="27.85546875" style="272" customWidth="1"/>
    <col min="14324" max="14324" width="22.28515625" style="272" customWidth="1"/>
    <col min="14325" max="14325" width="23.5703125" style="272" customWidth="1"/>
    <col min="14326" max="14326" width="39" style="272" customWidth="1"/>
    <col min="14327" max="14327" width="36.42578125" style="272" customWidth="1"/>
    <col min="14328" max="14328" width="8" style="272" customWidth="1"/>
    <col min="14329" max="14329" width="15.5703125" style="272" customWidth="1"/>
    <col min="14330" max="14330" width="17.28515625" style="272" customWidth="1"/>
    <col min="14331" max="14331" width="18.85546875" style="272" customWidth="1"/>
    <col min="14332" max="14332" width="81" style="272" customWidth="1"/>
    <col min="14333" max="14333" width="14.85546875" style="272" customWidth="1"/>
    <col min="14334" max="14334" width="15.7109375" style="272" customWidth="1"/>
    <col min="14335" max="14335" width="17.5703125" style="272" customWidth="1"/>
    <col min="14336" max="14336" width="18.42578125" style="272" customWidth="1"/>
    <col min="14337" max="14337" width="16.5703125" style="272" customWidth="1"/>
    <col min="14338" max="14338" width="17.7109375" style="272" customWidth="1"/>
    <col min="14339" max="14339" width="17.85546875" style="272" customWidth="1"/>
    <col min="14340" max="14340" width="18.42578125" style="272" customWidth="1"/>
    <col min="14341" max="14341" width="15.42578125" style="272" customWidth="1"/>
    <col min="14342" max="14342" width="14.5703125" style="272" customWidth="1"/>
    <col min="14343" max="14343" width="15" style="272" customWidth="1"/>
    <col min="14344" max="14344" width="6.7109375" style="272" customWidth="1"/>
    <col min="14345" max="14345" width="14.28515625" style="272" customWidth="1"/>
    <col min="14346" max="14346" width="17.5703125" style="272" customWidth="1"/>
    <col min="14347" max="14347" width="27.7109375" style="272" customWidth="1"/>
    <col min="14348" max="14350" width="9.140625" style="272" customWidth="1"/>
    <col min="14351" max="14351" width="14.85546875" style="272" customWidth="1"/>
    <col min="14352" max="14352" width="13.85546875" style="272" customWidth="1"/>
    <col min="14353" max="14574" width="9.140625" style="272" customWidth="1"/>
    <col min="14575" max="14575" width="9.140625" style="272"/>
    <col min="14576" max="14576" width="6.5703125" style="272" customWidth="1"/>
    <col min="14577" max="14577" width="79.5703125" style="272" customWidth="1"/>
    <col min="14578" max="14578" width="23.5703125" style="272" customWidth="1"/>
    <col min="14579" max="14579" width="27.85546875" style="272" customWidth="1"/>
    <col min="14580" max="14580" width="22.28515625" style="272" customWidth="1"/>
    <col min="14581" max="14581" width="23.5703125" style="272" customWidth="1"/>
    <col min="14582" max="14582" width="39" style="272" customWidth="1"/>
    <col min="14583" max="14583" width="36.42578125" style="272" customWidth="1"/>
    <col min="14584" max="14584" width="8" style="272" customWidth="1"/>
    <col min="14585" max="14585" width="15.5703125" style="272" customWidth="1"/>
    <col min="14586" max="14586" width="17.28515625" style="272" customWidth="1"/>
    <col min="14587" max="14587" width="18.85546875" style="272" customWidth="1"/>
    <col min="14588" max="14588" width="81" style="272" customWidth="1"/>
    <col min="14589" max="14589" width="14.85546875" style="272" customWidth="1"/>
    <col min="14590" max="14590" width="15.7109375" style="272" customWidth="1"/>
    <col min="14591" max="14591" width="17.5703125" style="272" customWidth="1"/>
    <col min="14592" max="14592" width="18.42578125" style="272" customWidth="1"/>
    <col min="14593" max="14593" width="16.5703125" style="272" customWidth="1"/>
    <col min="14594" max="14594" width="17.7109375" style="272" customWidth="1"/>
    <col min="14595" max="14595" width="17.85546875" style="272" customWidth="1"/>
    <col min="14596" max="14596" width="18.42578125" style="272" customWidth="1"/>
    <col min="14597" max="14597" width="15.42578125" style="272" customWidth="1"/>
    <col min="14598" max="14598" width="14.5703125" style="272" customWidth="1"/>
    <col min="14599" max="14599" width="15" style="272" customWidth="1"/>
    <col min="14600" max="14600" width="6.7109375" style="272" customWidth="1"/>
    <col min="14601" max="14601" width="14.28515625" style="272" customWidth="1"/>
    <col min="14602" max="14602" width="17.5703125" style="272" customWidth="1"/>
    <col min="14603" max="14603" width="27.7109375" style="272" customWidth="1"/>
    <col min="14604" max="14606" width="9.140625" style="272" customWidth="1"/>
    <col min="14607" max="14607" width="14.85546875" style="272" customWidth="1"/>
    <col min="14608" max="14608" width="13.85546875" style="272" customWidth="1"/>
    <col min="14609" max="14830" width="9.140625" style="272" customWidth="1"/>
    <col min="14831" max="14831" width="9.140625" style="272"/>
    <col min="14832" max="14832" width="6.5703125" style="272" customWidth="1"/>
    <col min="14833" max="14833" width="79.5703125" style="272" customWidth="1"/>
    <col min="14834" max="14834" width="23.5703125" style="272" customWidth="1"/>
    <col min="14835" max="14835" width="27.85546875" style="272" customWidth="1"/>
    <col min="14836" max="14836" width="22.28515625" style="272" customWidth="1"/>
    <col min="14837" max="14837" width="23.5703125" style="272" customWidth="1"/>
    <col min="14838" max="14838" width="39" style="272" customWidth="1"/>
    <col min="14839" max="14839" width="36.42578125" style="272" customWidth="1"/>
    <col min="14840" max="14840" width="8" style="272" customWidth="1"/>
    <col min="14841" max="14841" width="15.5703125" style="272" customWidth="1"/>
    <col min="14842" max="14842" width="17.28515625" style="272" customWidth="1"/>
    <col min="14843" max="14843" width="18.85546875" style="272" customWidth="1"/>
    <col min="14844" max="14844" width="81" style="272" customWidth="1"/>
    <col min="14845" max="14845" width="14.85546875" style="272" customWidth="1"/>
    <col min="14846" max="14846" width="15.7109375" style="272" customWidth="1"/>
    <col min="14847" max="14847" width="17.5703125" style="272" customWidth="1"/>
    <col min="14848" max="14848" width="18.42578125" style="272" customWidth="1"/>
    <col min="14849" max="14849" width="16.5703125" style="272" customWidth="1"/>
    <col min="14850" max="14850" width="17.7109375" style="272" customWidth="1"/>
    <col min="14851" max="14851" width="17.85546875" style="272" customWidth="1"/>
    <col min="14852" max="14852" width="18.42578125" style="272" customWidth="1"/>
    <col min="14853" max="14853" width="15.42578125" style="272" customWidth="1"/>
    <col min="14854" max="14854" width="14.5703125" style="272" customWidth="1"/>
    <col min="14855" max="14855" width="15" style="272" customWidth="1"/>
    <col min="14856" max="14856" width="6.7109375" style="272" customWidth="1"/>
    <col min="14857" max="14857" width="14.28515625" style="272" customWidth="1"/>
    <col min="14858" max="14858" width="17.5703125" style="272" customWidth="1"/>
    <col min="14859" max="14859" width="27.7109375" style="272" customWidth="1"/>
    <col min="14860" max="14862" width="9.140625" style="272" customWidth="1"/>
    <col min="14863" max="14863" width="14.85546875" style="272" customWidth="1"/>
    <col min="14864" max="14864" width="13.85546875" style="272" customWidth="1"/>
    <col min="14865" max="15086" width="9.140625" style="272" customWidth="1"/>
    <col min="15087" max="15087" width="9.140625" style="272"/>
    <col min="15088" max="15088" width="6.5703125" style="272" customWidth="1"/>
    <col min="15089" max="15089" width="79.5703125" style="272" customWidth="1"/>
    <col min="15090" max="15090" width="23.5703125" style="272" customWidth="1"/>
    <col min="15091" max="15091" width="27.85546875" style="272" customWidth="1"/>
    <col min="15092" max="15092" width="22.28515625" style="272" customWidth="1"/>
    <col min="15093" max="15093" width="23.5703125" style="272" customWidth="1"/>
    <col min="15094" max="15094" width="39" style="272" customWidth="1"/>
    <col min="15095" max="15095" width="36.42578125" style="272" customWidth="1"/>
    <col min="15096" max="15096" width="8" style="272" customWidth="1"/>
    <col min="15097" max="15097" width="15.5703125" style="272" customWidth="1"/>
    <col min="15098" max="15098" width="17.28515625" style="272" customWidth="1"/>
    <col min="15099" max="15099" width="18.85546875" style="272" customWidth="1"/>
    <col min="15100" max="15100" width="81" style="272" customWidth="1"/>
    <col min="15101" max="15101" width="14.85546875" style="272" customWidth="1"/>
    <col min="15102" max="15102" width="15.7109375" style="272" customWidth="1"/>
    <col min="15103" max="15103" width="17.5703125" style="272" customWidth="1"/>
    <col min="15104" max="15104" width="18.42578125" style="272" customWidth="1"/>
    <col min="15105" max="15105" width="16.5703125" style="272" customWidth="1"/>
    <col min="15106" max="15106" width="17.7109375" style="272" customWidth="1"/>
    <col min="15107" max="15107" width="17.85546875" style="272" customWidth="1"/>
    <col min="15108" max="15108" width="18.42578125" style="272" customWidth="1"/>
    <col min="15109" max="15109" width="15.42578125" style="272" customWidth="1"/>
    <col min="15110" max="15110" width="14.5703125" style="272" customWidth="1"/>
    <col min="15111" max="15111" width="15" style="272" customWidth="1"/>
    <col min="15112" max="15112" width="6.7109375" style="272" customWidth="1"/>
    <col min="15113" max="15113" width="14.28515625" style="272" customWidth="1"/>
    <col min="15114" max="15114" width="17.5703125" style="272" customWidth="1"/>
    <col min="15115" max="15115" width="27.7109375" style="272" customWidth="1"/>
    <col min="15116" max="15118" width="9.140625" style="272" customWidth="1"/>
    <col min="15119" max="15119" width="14.85546875" style="272" customWidth="1"/>
    <col min="15120" max="15120" width="13.85546875" style="272" customWidth="1"/>
    <col min="15121" max="15342" width="9.140625" style="272" customWidth="1"/>
    <col min="15343" max="15343" width="9.140625" style="272"/>
    <col min="15344" max="15344" width="6.5703125" style="272" customWidth="1"/>
    <col min="15345" max="15345" width="79.5703125" style="272" customWidth="1"/>
    <col min="15346" max="15346" width="23.5703125" style="272" customWidth="1"/>
    <col min="15347" max="15347" width="27.85546875" style="272" customWidth="1"/>
    <col min="15348" max="15348" width="22.28515625" style="272" customWidth="1"/>
    <col min="15349" max="15349" width="23.5703125" style="272" customWidth="1"/>
    <col min="15350" max="15350" width="39" style="272" customWidth="1"/>
    <col min="15351" max="15351" width="36.42578125" style="272" customWidth="1"/>
    <col min="15352" max="15352" width="8" style="272" customWidth="1"/>
    <col min="15353" max="15353" width="15.5703125" style="272" customWidth="1"/>
    <col min="15354" max="15354" width="17.28515625" style="272" customWidth="1"/>
    <col min="15355" max="15355" width="18.85546875" style="272" customWidth="1"/>
    <col min="15356" max="15356" width="81" style="272" customWidth="1"/>
    <col min="15357" max="15357" width="14.85546875" style="272" customWidth="1"/>
    <col min="15358" max="15358" width="15.7109375" style="272" customWidth="1"/>
    <col min="15359" max="15359" width="17.5703125" style="272" customWidth="1"/>
    <col min="15360" max="15360" width="18.42578125" style="272" customWidth="1"/>
    <col min="15361" max="15361" width="16.5703125" style="272" customWidth="1"/>
    <col min="15362" max="15362" width="17.7109375" style="272" customWidth="1"/>
    <col min="15363" max="15363" width="17.85546875" style="272" customWidth="1"/>
    <col min="15364" max="15364" width="18.42578125" style="272" customWidth="1"/>
    <col min="15365" max="15365" width="15.42578125" style="272" customWidth="1"/>
    <col min="15366" max="15366" width="14.5703125" style="272" customWidth="1"/>
    <col min="15367" max="15367" width="15" style="272" customWidth="1"/>
    <col min="15368" max="15368" width="6.7109375" style="272" customWidth="1"/>
    <col min="15369" max="15369" width="14.28515625" style="272" customWidth="1"/>
    <col min="15370" max="15370" width="17.5703125" style="272" customWidth="1"/>
    <col min="15371" max="15371" width="27.7109375" style="272" customWidth="1"/>
    <col min="15372" max="15374" width="9.140625" style="272" customWidth="1"/>
    <col min="15375" max="15375" width="14.85546875" style="272" customWidth="1"/>
    <col min="15376" max="15376" width="13.85546875" style="272" customWidth="1"/>
    <col min="15377" max="15598" width="9.140625" style="272" customWidth="1"/>
    <col min="15599" max="15599" width="9.140625" style="272"/>
    <col min="15600" max="15600" width="6.5703125" style="272" customWidth="1"/>
    <col min="15601" max="15601" width="79.5703125" style="272" customWidth="1"/>
    <col min="15602" max="15602" width="23.5703125" style="272" customWidth="1"/>
    <col min="15603" max="15603" width="27.85546875" style="272" customWidth="1"/>
    <col min="15604" max="15604" width="22.28515625" style="272" customWidth="1"/>
    <col min="15605" max="15605" width="23.5703125" style="272" customWidth="1"/>
    <col min="15606" max="15606" width="39" style="272" customWidth="1"/>
    <col min="15607" max="15607" width="36.42578125" style="272" customWidth="1"/>
    <col min="15608" max="15608" width="8" style="272" customWidth="1"/>
    <col min="15609" max="15609" width="15.5703125" style="272" customWidth="1"/>
    <col min="15610" max="15610" width="17.28515625" style="272" customWidth="1"/>
    <col min="15611" max="15611" width="18.85546875" style="272" customWidth="1"/>
    <col min="15612" max="15612" width="81" style="272" customWidth="1"/>
    <col min="15613" max="15613" width="14.85546875" style="272" customWidth="1"/>
    <col min="15614" max="15614" width="15.7109375" style="272" customWidth="1"/>
    <col min="15615" max="15615" width="17.5703125" style="272" customWidth="1"/>
    <col min="15616" max="15616" width="18.42578125" style="272" customWidth="1"/>
    <col min="15617" max="15617" width="16.5703125" style="272" customWidth="1"/>
    <col min="15618" max="15618" width="17.7109375" style="272" customWidth="1"/>
    <col min="15619" max="15619" width="17.85546875" style="272" customWidth="1"/>
    <col min="15620" max="15620" width="18.42578125" style="272" customWidth="1"/>
    <col min="15621" max="15621" width="15.42578125" style="272" customWidth="1"/>
    <col min="15622" max="15622" width="14.5703125" style="272" customWidth="1"/>
    <col min="15623" max="15623" width="15" style="272" customWidth="1"/>
    <col min="15624" max="15624" width="6.7109375" style="272" customWidth="1"/>
    <col min="15625" max="15625" width="14.28515625" style="272" customWidth="1"/>
    <col min="15626" max="15626" width="17.5703125" style="272" customWidth="1"/>
    <col min="15627" max="15627" width="27.7109375" style="272" customWidth="1"/>
    <col min="15628" max="15630" width="9.140625" style="272" customWidth="1"/>
    <col min="15631" max="15631" width="14.85546875" style="272" customWidth="1"/>
    <col min="15632" max="15632" width="13.85546875" style="272" customWidth="1"/>
    <col min="15633" max="15854" width="9.140625" style="272" customWidth="1"/>
    <col min="15855" max="15855" width="9.140625" style="272"/>
    <col min="15856" max="15856" width="6.5703125" style="272" customWidth="1"/>
    <col min="15857" max="15857" width="79.5703125" style="272" customWidth="1"/>
    <col min="15858" max="15858" width="23.5703125" style="272" customWidth="1"/>
    <col min="15859" max="15859" width="27.85546875" style="272" customWidth="1"/>
    <col min="15860" max="15860" width="22.28515625" style="272" customWidth="1"/>
    <col min="15861" max="15861" width="23.5703125" style="272" customWidth="1"/>
    <col min="15862" max="15862" width="39" style="272" customWidth="1"/>
    <col min="15863" max="15863" width="36.42578125" style="272" customWidth="1"/>
    <col min="15864" max="15864" width="8" style="272" customWidth="1"/>
    <col min="15865" max="15865" width="15.5703125" style="272" customWidth="1"/>
    <col min="15866" max="15866" width="17.28515625" style="272" customWidth="1"/>
    <col min="15867" max="15867" width="18.85546875" style="272" customWidth="1"/>
    <col min="15868" max="15868" width="81" style="272" customWidth="1"/>
    <col min="15869" max="15869" width="14.85546875" style="272" customWidth="1"/>
    <col min="15870" max="15870" width="15.7109375" style="272" customWidth="1"/>
    <col min="15871" max="15871" width="17.5703125" style="272" customWidth="1"/>
    <col min="15872" max="15872" width="18.42578125" style="272" customWidth="1"/>
    <col min="15873" max="15873" width="16.5703125" style="272" customWidth="1"/>
    <col min="15874" max="15874" width="17.7109375" style="272" customWidth="1"/>
    <col min="15875" max="15875" width="17.85546875" style="272" customWidth="1"/>
    <col min="15876" max="15876" width="18.42578125" style="272" customWidth="1"/>
    <col min="15877" max="15877" width="15.42578125" style="272" customWidth="1"/>
    <col min="15878" max="15878" width="14.5703125" style="272" customWidth="1"/>
    <col min="15879" max="15879" width="15" style="272" customWidth="1"/>
    <col min="15880" max="15880" width="6.7109375" style="272" customWidth="1"/>
    <col min="15881" max="15881" width="14.28515625" style="272" customWidth="1"/>
    <col min="15882" max="15882" width="17.5703125" style="272" customWidth="1"/>
    <col min="15883" max="15883" width="27.7109375" style="272" customWidth="1"/>
    <col min="15884" max="15886" width="9.140625" style="272" customWidth="1"/>
    <col min="15887" max="15887" width="14.85546875" style="272" customWidth="1"/>
    <col min="15888" max="15888" width="13.85546875" style="272" customWidth="1"/>
    <col min="15889" max="16110" width="9.140625" style="272" customWidth="1"/>
    <col min="16111" max="16111" width="9.140625" style="272"/>
    <col min="16112" max="16112" width="6.5703125" style="272" customWidth="1"/>
    <col min="16113" max="16113" width="79.5703125" style="272" customWidth="1"/>
    <col min="16114" max="16114" width="23.5703125" style="272" customWidth="1"/>
    <col min="16115" max="16115" width="27.85546875" style="272" customWidth="1"/>
    <col min="16116" max="16116" width="22.28515625" style="272" customWidth="1"/>
    <col min="16117" max="16117" width="23.5703125" style="272" customWidth="1"/>
    <col min="16118" max="16118" width="39" style="272" customWidth="1"/>
    <col min="16119" max="16119" width="36.42578125" style="272" customWidth="1"/>
    <col min="16120" max="16120" width="8" style="272" customWidth="1"/>
    <col min="16121" max="16121" width="15.5703125" style="272" customWidth="1"/>
    <col min="16122" max="16122" width="17.28515625" style="272" customWidth="1"/>
    <col min="16123" max="16123" width="18.85546875" style="272" customWidth="1"/>
    <col min="16124" max="16124" width="81" style="272" customWidth="1"/>
    <col min="16125" max="16125" width="14.85546875" style="272" customWidth="1"/>
    <col min="16126" max="16126" width="15.7109375" style="272" customWidth="1"/>
    <col min="16127" max="16127" width="17.5703125" style="272" customWidth="1"/>
    <col min="16128" max="16128" width="18.42578125" style="272" customWidth="1"/>
    <col min="16129" max="16129" width="16.5703125" style="272" customWidth="1"/>
    <col min="16130" max="16130" width="17.7109375" style="272" customWidth="1"/>
    <col min="16131" max="16131" width="17.85546875" style="272" customWidth="1"/>
    <col min="16132" max="16132" width="18.42578125" style="272" customWidth="1"/>
    <col min="16133" max="16133" width="15.42578125" style="272" customWidth="1"/>
    <col min="16134" max="16134" width="14.5703125" style="272" customWidth="1"/>
    <col min="16135" max="16135" width="15" style="272" customWidth="1"/>
    <col min="16136" max="16136" width="6.7109375" style="272" customWidth="1"/>
    <col min="16137" max="16137" width="14.28515625" style="272" customWidth="1"/>
    <col min="16138" max="16138" width="17.5703125" style="272" customWidth="1"/>
    <col min="16139" max="16139" width="27.7109375" style="272" customWidth="1"/>
    <col min="16140" max="16142" width="9.140625" style="272" customWidth="1"/>
    <col min="16143" max="16143" width="14.85546875" style="272" customWidth="1"/>
    <col min="16144" max="16144" width="13.85546875" style="272" customWidth="1"/>
    <col min="16145" max="16360" width="9.140625" style="272" customWidth="1"/>
    <col min="16361" max="16384" width="9.140625" style="272"/>
  </cols>
  <sheetData>
    <row r="1" spans="1:28" s="263" customFormat="1" ht="79.5" thickBot="1">
      <c r="A1" s="615" t="s">
        <v>171</v>
      </c>
      <c r="B1" s="615" t="s">
        <v>172</v>
      </c>
      <c r="C1" s="615" t="s">
        <v>173</v>
      </c>
      <c r="D1" s="616" t="s">
        <v>174</v>
      </c>
      <c r="E1" s="615" t="s">
        <v>175</v>
      </c>
      <c r="F1" s="615" t="s">
        <v>176</v>
      </c>
      <c r="G1" s="615" t="s">
        <v>177</v>
      </c>
      <c r="H1" s="597" t="s">
        <v>178</v>
      </c>
      <c r="I1" s="616" t="s">
        <v>179</v>
      </c>
      <c r="J1" s="616" t="s">
        <v>180</v>
      </c>
      <c r="K1" s="615" t="s">
        <v>181</v>
      </c>
      <c r="L1" s="615" t="s">
        <v>182</v>
      </c>
      <c r="M1" s="615" t="s">
        <v>183</v>
      </c>
      <c r="N1" s="595" t="s">
        <v>184</v>
      </c>
      <c r="O1" s="593" t="s">
        <v>185</v>
      </c>
      <c r="P1" s="594" t="s">
        <v>186</v>
      </c>
      <c r="Q1" s="615" t="s">
        <v>187</v>
      </c>
      <c r="R1" s="615" t="s">
        <v>188</v>
      </c>
      <c r="S1" s="615" t="s">
        <v>189</v>
      </c>
      <c r="T1" s="615" t="s">
        <v>190</v>
      </c>
      <c r="U1" s="596" t="s">
        <v>191</v>
      </c>
      <c r="V1" s="615" t="s">
        <v>192</v>
      </c>
      <c r="W1" s="615" t="s">
        <v>193</v>
      </c>
      <c r="X1" s="595" t="s">
        <v>194</v>
      </c>
      <c r="Y1" s="593" t="s">
        <v>195</v>
      </c>
      <c r="Z1" s="593" t="s">
        <v>196</v>
      </c>
      <c r="AA1" s="594" t="s">
        <v>197</v>
      </c>
      <c r="AB1" s="617" t="s">
        <v>198</v>
      </c>
    </row>
    <row r="2" spans="1:28" s="368" customFormat="1" ht="30.75" customHeight="1">
      <c r="A2" s="689" t="s">
        <v>519</v>
      </c>
      <c r="B2" s="674" t="s">
        <v>550</v>
      </c>
      <c r="C2" s="689" t="s">
        <v>551</v>
      </c>
      <c r="D2" s="711" t="s">
        <v>552</v>
      </c>
      <c r="E2" s="675">
        <v>2</v>
      </c>
      <c r="F2" s="676">
        <v>322205</v>
      </c>
      <c r="G2" s="718" t="s">
        <v>852</v>
      </c>
      <c r="H2" s="677">
        <v>0</v>
      </c>
      <c r="I2" s="678">
        <v>135.55000000000001</v>
      </c>
      <c r="J2" s="678">
        <v>0</v>
      </c>
      <c r="K2" s="678">
        <v>278.08</v>
      </c>
      <c r="L2" s="678">
        <v>1</v>
      </c>
      <c r="M2" s="678">
        <f t="shared" ref="M2:M36" si="0">K2-L2</f>
        <v>277.08</v>
      </c>
      <c r="N2" s="679">
        <v>0</v>
      </c>
      <c r="O2" s="680">
        <v>0</v>
      </c>
      <c r="P2" s="681">
        <f t="shared" ref="P2:P33" si="1">N2-O2</f>
        <v>0</v>
      </c>
      <c r="Q2" s="678">
        <v>185</v>
      </c>
      <c r="R2" s="678">
        <v>84.72</v>
      </c>
      <c r="S2" s="678">
        <f t="shared" ref="S2:S22" si="2">Q2-R2</f>
        <v>100.28</v>
      </c>
      <c r="T2" s="678">
        <v>0</v>
      </c>
      <c r="U2" s="677">
        <v>0</v>
      </c>
      <c r="V2" s="678">
        <f t="shared" ref="V2:V46" si="3">T2-U2</f>
        <v>0</v>
      </c>
      <c r="W2" s="682"/>
      <c r="X2" s="679">
        <v>0</v>
      </c>
      <c r="Y2" s="680">
        <v>0</v>
      </c>
      <c r="Z2" s="680">
        <v>0</v>
      </c>
      <c r="AA2" s="683"/>
      <c r="AB2" s="678">
        <f t="shared" ref="AB2:AB22" si="4">SUM(Z2,V2,S2,P2,M2,J2,I2)</f>
        <v>512.91000000000008</v>
      </c>
    </row>
    <row r="3" spans="1:28" s="370" customFormat="1" ht="30.75" customHeight="1">
      <c r="A3" s="689" t="s">
        <v>519</v>
      </c>
      <c r="B3" s="674" t="s">
        <v>550</v>
      </c>
      <c r="C3" s="689" t="s">
        <v>553</v>
      </c>
      <c r="D3" s="711" t="s">
        <v>554</v>
      </c>
      <c r="E3" s="675">
        <v>2</v>
      </c>
      <c r="F3" s="684">
        <v>223505</v>
      </c>
      <c r="G3" s="718" t="s">
        <v>852</v>
      </c>
      <c r="H3" s="685">
        <v>0</v>
      </c>
      <c r="I3" s="678">
        <v>291.62</v>
      </c>
      <c r="J3" s="678">
        <v>0</v>
      </c>
      <c r="K3" s="678">
        <v>278.08</v>
      </c>
      <c r="L3" s="678">
        <v>1</v>
      </c>
      <c r="M3" s="678">
        <f t="shared" si="0"/>
        <v>277.08</v>
      </c>
      <c r="N3" s="686">
        <v>0</v>
      </c>
      <c r="O3" s="678">
        <v>0</v>
      </c>
      <c r="P3" s="687">
        <f t="shared" si="1"/>
        <v>0</v>
      </c>
      <c r="Q3" s="678">
        <v>0</v>
      </c>
      <c r="R3" s="678">
        <v>0</v>
      </c>
      <c r="S3" s="678">
        <f t="shared" si="2"/>
        <v>0</v>
      </c>
      <c r="T3" s="678">
        <v>0</v>
      </c>
      <c r="U3" s="685">
        <v>0</v>
      </c>
      <c r="V3" s="678">
        <f t="shared" si="3"/>
        <v>0</v>
      </c>
      <c r="W3" s="682"/>
      <c r="X3" s="686">
        <v>0</v>
      </c>
      <c r="Y3" s="678">
        <v>0</v>
      </c>
      <c r="Z3" s="678">
        <v>0</v>
      </c>
      <c r="AA3" s="688"/>
      <c r="AB3" s="678">
        <f t="shared" si="4"/>
        <v>568.70000000000005</v>
      </c>
    </row>
    <row r="4" spans="1:28" s="370" customFormat="1" ht="30.75" customHeight="1">
      <c r="A4" s="689" t="s">
        <v>519</v>
      </c>
      <c r="B4" s="674" t="s">
        <v>550</v>
      </c>
      <c r="C4" s="689" t="s">
        <v>555</v>
      </c>
      <c r="D4" s="711" t="s">
        <v>556</v>
      </c>
      <c r="E4" s="675">
        <v>3</v>
      </c>
      <c r="F4" s="684">
        <v>513425</v>
      </c>
      <c r="G4" s="718" t="s">
        <v>852</v>
      </c>
      <c r="H4" s="685">
        <v>0</v>
      </c>
      <c r="I4" s="678">
        <v>115.67</v>
      </c>
      <c r="J4" s="678">
        <v>0</v>
      </c>
      <c r="K4" s="678">
        <v>278.08</v>
      </c>
      <c r="L4" s="678">
        <v>1</v>
      </c>
      <c r="M4" s="678">
        <f t="shared" si="0"/>
        <v>277.08</v>
      </c>
      <c r="N4" s="686">
        <v>0</v>
      </c>
      <c r="O4" s="678">
        <v>0</v>
      </c>
      <c r="P4" s="687">
        <f t="shared" si="1"/>
        <v>0</v>
      </c>
      <c r="Q4" s="678">
        <v>0</v>
      </c>
      <c r="R4" s="678">
        <v>0</v>
      </c>
      <c r="S4" s="678">
        <f t="shared" si="2"/>
        <v>0</v>
      </c>
      <c r="T4" s="678">
        <v>0</v>
      </c>
      <c r="U4" s="685">
        <v>0</v>
      </c>
      <c r="V4" s="678">
        <f t="shared" si="3"/>
        <v>0</v>
      </c>
      <c r="W4" s="682"/>
      <c r="X4" s="686">
        <v>0</v>
      </c>
      <c r="Y4" s="678">
        <v>0</v>
      </c>
      <c r="Z4" s="678">
        <v>0</v>
      </c>
      <c r="AA4" s="688"/>
      <c r="AB4" s="678">
        <f t="shared" si="4"/>
        <v>392.75</v>
      </c>
    </row>
    <row r="5" spans="1:28" s="370" customFormat="1" ht="30.75" customHeight="1">
      <c r="A5" s="689" t="s">
        <v>519</v>
      </c>
      <c r="B5" s="674" t="s">
        <v>550</v>
      </c>
      <c r="C5" s="689" t="s">
        <v>557</v>
      </c>
      <c r="D5" s="711" t="s">
        <v>558</v>
      </c>
      <c r="E5" s="675">
        <v>3</v>
      </c>
      <c r="F5" s="684">
        <v>521130</v>
      </c>
      <c r="G5" s="718" t="s">
        <v>852</v>
      </c>
      <c r="H5" s="685">
        <v>0</v>
      </c>
      <c r="I5" s="678">
        <v>128.63</v>
      </c>
      <c r="J5" s="678">
        <v>0</v>
      </c>
      <c r="K5" s="678">
        <v>278.08</v>
      </c>
      <c r="L5" s="678">
        <v>1</v>
      </c>
      <c r="M5" s="678">
        <f t="shared" si="0"/>
        <v>277.08</v>
      </c>
      <c r="N5" s="686">
        <v>0</v>
      </c>
      <c r="O5" s="678">
        <v>0</v>
      </c>
      <c r="P5" s="687">
        <f t="shared" si="1"/>
        <v>0</v>
      </c>
      <c r="Q5" s="678">
        <v>298.43</v>
      </c>
      <c r="R5" s="678">
        <v>84.72</v>
      </c>
      <c r="S5" s="678">
        <f t="shared" si="2"/>
        <v>213.71</v>
      </c>
      <c r="T5" s="678">
        <v>0</v>
      </c>
      <c r="U5" s="685">
        <v>0</v>
      </c>
      <c r="V5" s="678">
        <f t="shared" si="3"/>
        <v>0</v>
      </c>
      <c r="W5" s="682"/>
      <c r="X5" s="686">
        <v>0</v>
      </c>
      <c r="Y5" s="678">
        <v>0</v>
      </c>
      <c r="Z5" s="678">
        <v>0</v>
      </c>
      <c r="AA5" s="688"/>
      <c r="AB5" s="678">
        <f t="shared" si="4"/>
        <v>619.41999999999996</v>
      </c>
    </row>
    <row r="6" spans="1:28" s="370" customFormat="1" ht="30.75" customHeight="1">
      <c r="A6" s="689" t="s">
        <v>519</v>
      </c>
      <c r="B6" s="674" t="s">
        <v>550</v>
      </c>
      <c r="C6" s="689" t="s">
        <v>559</v>
      </c>
      <c r="D6" s="712" t="s">
        <v>703</v>
      </c>
      <c r="E6" s="675">
        <v>2</v>
      </c>
      <c r="F6" s="676">
        <v>223505</v>
      </c>
      <c r="G6" s="718" t="s">
        <v>852</v>
      </c>
      <c r="H6" s="685">
        <v>0</v>
      </c>
      <c r="I6" s="678">
        <v>512.91399999999999</v>
      </c>
      <c r="J6" s="678">
        <v>0</v>
      </c>
      <c r="K6" s="678">
        <v>278.08</v>
      </c>
      <c r="L6" s="678">
        <v>1</v>
      </c>
      <c r="M6" s="678">
        <f t="shared" si="0"/>
        <v>277.08</v>
      </c>
      <c r="N6" s="686">
        <v>0</v>
      </c>
      <c r="O6" s="678">
        <v>0</v>
      </c>
      <c r="P6" s="687">
        <f t="shared" si="1"/>
        <v>0</v>
      </c>
      <c r="Q6" s="678">
        <v>0</v>
      </c>
      <c r="R6" s="678">
        <v>0</v>
      </c>
      <c r="S6" s="678">
        <f t="shared" si="2"/>
        <v>0</v>
      </c>
      <c r="T6" s="678">
        <v>0</v>
      </c>
      <c r="U6" s="685">
        <v>0</v>
      </c>
      <c r="V6" s="678">
        <f t="shared" si="3"/>
        <v>0</v>
      </c>
      <c r="W6" s="682"/>
      <c r="X6" s="686">
        <v>0</v>
      </c>
      <c r="Y6" s="678">
        <v>0</v>
      </c>
      <c r="Z6" s="678">
        <v>0</v>
      </c>
      <c r="AA6" s="688"/>
      <c r="AB6" s="678">
        <f t="shared" si="4"/>
        <v>789.99399999999991</v>
      </c>
    </row>
    <row r="7" spans="1:28" s="367" customFormat="1" ht="30.75" customHeight="1">
      <c r="A7" s="689" t="s">
        <v>519</v>
      </c>
      <c r="B7" s="674" t="s">
        <v>550</v>
      </c>
      <c r="C7" s="689" t="s">
        <v>560</v>
      </c>
      <c r="D7" s="711" t="s">
        <v>786</v>
      </c>
      <c r="E7" s="675">
        <v>2</v>
      </c>
      <c r="F7" s="676">
        <v>322205</v>
      </c>
      <c r="G7" s="718" t="s">
        <v>852</v>
      </c>
      <c r="H7" s="685">
        <v>0</v>
      </c>
      <c r="I7" s="678">
        <v>144.61000000000001</v>
      </c>
      <c r="J7" s="678">
        <v>0</v>
      </c>
      <c r="K7" s="678">
        <v>278.08</v>
      </c>
      <c r="L7" s="678">
        <v>1</v>
      </c>
      <c r="M7" s="678">
        <f t="shared" si="0"/>
        <v>277.08</v>
      </c>
      <c r="N7" s="686">
        <v>0</v>
      </c>
      <c r="O7" s="678">
        <v>0</v>
      </c>
      <c r="P7" s="687">
        <f t="shared" si="1"/>
        <v>0</v>
      </c>
      <c r="Q7" s="678">
        <v>168.19</v>
      </c>
      <c r="R7" s="678">
        <v>81.900000000000006</v>
      </c>
      <c r="S7" s="678">
        <f t="shared" si="2"/>
        <v>86.289999999999992</v>
      </c>
      <c r="T7" s="678">
        <v>77.55</v>
      </c>
      <c r="U7" s="685">
        <v>0</v>
      </c>
      <c r="V7" s="678">
        <f t="shared" si="3"/>
        <v>77.55</v>
      </c>
      <c r="W7" s="690" t="s">
        <v>777</v>
      </c>
      <c r="X7" s="686">
        <v>0</v>
      </c>
      <c r="Y7" s="678">
        <v>0</v>
      </c>
      <c r="Z7" s="678">
        <v>0</v>
      </c>
      <c r="AA7" s="688"/>
      <c r="AB7" s="678">
        <f t="shared" si="4"/>
        <v>585.53</v>
      </c>
    </row>
    <row r="8" spans="1:28" s="370" customFormat="1" ht="30.75" customHeight="1">
      <c r="A8" s="689" t="s">
        <v>519</v>
      </c>
      <c r="B8" s="674" t="s">
        <v>550</v>
      </c>
      <c r="C8" s="689" t="s">
        <v>562</v>
      </c>
      <c r="D8" s="711" t="s">
        <v>563</v>
      </c>
      <c r="E8" s="675">
        <v>2</v>
      </c>
      <c r="F8" s="684">
        <v>322205</v>
      </c>
      <c r="G8" s="718" t="s">
        <v>852</v>
      </c>
      <c r="H8" s="685">
        <v>0</v>
      </c>
      <c r="I8" s="678">
        <v>161.19</v>
      </c>
      <c r="J8" s="678">
        <v>0</v>
      </c>
      <c r="K8" s="678">
        <v>278.08</v>
      </c>
      <c r="L8" s="678">
        <v>1</v>
      </c>
      <c r="M8" s="678">
        <f t="shared" si="0"/>
        <v>277.08</v>
      </c>
      <c r="N8" s="686">
        <v>0</v>
      </c>
      <c r="O8" s="678">
        <v>0</v>
      </c>
      <c r="P8" s="687">
        <f t="shared" si="1"/>
        <v>0</v>
      </c>
      <c r="Q8" s="678">
        <v>84.19</v>
      </c>
      <c r="R8" s="678">
        <v>82</v>
      </c>
      <c r="S8" s="678">
        <f t="shared" si="2"/>
        <v>2.1899999999999977</v>
      </c>
      <c r="T8" s="678">
        <v>0</v>
      </c>
      <c r="U8" s="685">
        <v>0</v>
      </c>
      <c r="V8" s="678">
        <f t="shared" si="3"/>
        <v>0</v>
      </c>
      <c r="W8" s="682"/>
      <c r="X8" s="686">
        <v>0</v>
      </c>
      <c r="Y8" s="678">
        <v>0</v>
      </c>
      <c r="Z8" s="678">
        <v>0</v>
      </c>
      <c r="AA8" s="688"/>
      <c r="AB8" s="678">
        <f t="shared" si="4"/>
        <v>440.46</v>
      </c>
    </row>
    <row r="9" spans="1:28" s="370" customFormat="1" ht="30.75" customHeight="1">
      <c r="A9" s="689" t="s">
        <v>519</v>
      </c>
      <c r="B9" s="674" t="s">
        <v>550</v>
      </c>
      <c r="C9" s="691" t="s">
        <v>694</v>
      </c>
      <c r="D9" s="712" t="s">
        <v>695</v>
      </c>
      <c r="E9" s="675">
        <v>3</v>
      </c>
      <c r="F9" s="684">
        <v>422105</v>
      </c>
      <c r="G9" s="718" t="s">
        <v>852</v>
      </c>
      <c r="H9" s="685">
        <v>0</v>
      </c>
      <c r="I9" s="678">
        <v>114.91</v>
      </c>
      <c r="J9" s="678">
        <v>0</v>
      </c>
      <c r="K9" s="678">
        <v>278.08</v>
      </c>
      <c r="L9" s="678">
        <v>1</v>
      </c>
      <c r="M9" s="678">
        <f t="shared" si="0"/>
        <v>277.08</v>
      </c>
      <c r="N9" s="686">
        <v>0</v>
      </c>
      <c r="O9" s="678">
        <v>0</v>
      </c>
      <c r="P9" s="687">
        <f t="shared" si="1"/>
        <v>0</v>
      </c>
      <c r="Q9" s="678">
        <v>126.14</v>
      </c>
      <c r="R9" s="678">
        <v>84.72</v>
      </c>
      <c r="S9" s="678">
        <f t="shared" si="2"/>
        <v>41.42</v>
      </c>
      <c r="T9" s="678">
        <v>0</v>
      </c>
      <c r="U9" s="685">
        <v>0</v>
      </c>
      <c r="V9" s="678">
        <f t="shared" si="3"/>
        <v>0</v>
      </c>
      <c r="W9" s="682"/>
      <c r="X9" s="686">
        <v>0</v>
      </c>
      <c r="Y9" s="678">
        <v>0</v>
      </c>
      <c r="Z9" s="678">
        <v>0</v>
      </c>
      <c r="AA9" s="688"/>
      <c r="AB9" s="678">
        <f t="shared" si="4"/>
        <v>433.40999999999997</v>
      </c>
    </row>
    <row r="10" spans="1:28" s="370" customFormat="1" ht="30.75" customHeight="1">
      <c r="A10" s="689" t="s">
        <v>519</v>
      </c>
      <c r="B10" s="674" t="s">
        <v>550</v>
      </c>
      <c r="C10" s="691" t="s">
        <v>717</v>
      </c>
      <c r="D10" s="712" t="s">
        <v>718</v>
      </c>
      <c r="E10" s="675">
        <v>3</v>
      </c>
      <c r="F10" s="684">
        <v>514320</v>
      </c>
      <c r="G10" s="718" t="s">
        <v>852</v>
      </c>
      <c r="H10" s="685">
        <v>0</v>
      </c>
      <c r="I10" s="678">
        <v>169.49</v>
      </c>
      <c r="J10" s="678">
        <v>0</v>
      </c>
      <c r="K10" s="678">
        <v>278.08</v>
      </c>
      <c r="L10" s="678">
        <v>1</v>
      </c>
      <c r="M10" s="678">
        <f t="shared" si="0"/>
        <v>277.08</v>
      </c>
      <c r="N10" s="686">
        <v>0</v>
      </c>
      <c r="O10" s="678">
        <v>0</v>
      </c>
      <c r="P10" s="687">
        <f t="shared" si="1"/>
        <v>0</v>
      </c>
      <c r="Q10" s="678">
        <v>126.14</v>
      </c>
      <c r="R10" s="678">
        <v>84.72</v>
      </c>
      <c r="S10" s="678">
        <f t="shared" si="2"/>
        <v>41.42</v>
      </c>
      <c r="T10" s="678">
        <v>0</v>
      </c>
      <c r="U10" s="685">
        <v>0</v>
      </c>
      <c r="V10" s="678">
        <f t="shared" si="3"/>
        <v>0</v>
      </c>
      <c r="W10" s="682"/>
      <c r="X10" s="686">
        <v>0</v>
      </c>
      <c r="Y10" s="678">
        <v>0</v>
      </c>
      <c r="Z10" s="678">
        <v>0</v>
      </c>
      <c r="AA10" s="688"/>
      <c r="AB10" s="678">
        <f t="shared" si="4"/>
        <v>487.99</v>
      </c>
    </row>
    <row r="11" spans="1:28" s="370" customFormat="1" ht="30.75" customHeight="1">
      <c r="A11" s="689" t="s">
        <v>519</v>
      </c>
      <c r="B11" s="674" t="s">
        <v>550</v>
      </c>
      <c r="C11" s="689" t="s">
        <v>564</v>
      </c>
      <c r="D11" s="704" t="s">
        <v>565</v>
      </c>
      <c r="E11" s="675">
        <v>2</v>
      </c>
      <c r="F11" s="692">
        <v>223505</v>
      </c>
      <c r="G11" s="718" t="s">
        <v>852</v>
      </c>
      <c r="H11" s="685">
        <v>0</v>
      </c>
      <c r="I11" s="678">
        <v>265.12</v>
      </c>
      <c r="J11" s="678">
        <v>0</v>
      </c>
      <c r="K11" s="678">
        <v>278.08</v>
      </c>
      <c r="L11" s="678">
        <v>1</v>
      </c>
      <c r="M11" s="678">
        <f t="shared" si="0"/>
        <v>277.08</v>
      </c>
      <c r="N11" s="686">
        <v>0</v>
      </c>
      <c r="O11" s="678">
        <v>0</v>
      </c>
      <c r="P11" s="687">
        <f t="shared" si="1"/>
        <v>0</v>
      </c>
      <c r="Q11" s="678">
        <v>0</v>
      </c>
      <c r="R11" s="678">
        <v>0</v>
      </c>
      <c r="S11" s="678">
        <f t="shared" si="2"/>
        <v>0</v>
      </c>
      <c r="T11" s="678">
        <v>0</v>
      </c>
      <c r="U11" s="685">
        <v>0</v>
      </c>
      <c r="V11" s="678">
        <f t="shared" si="3"/>
        <v>0</v>
      </c>
      <c r="W11" s="682"/>
      <c r="X11" s="686">
        <v>0</v>
      </c>
      <c r="Y11" s="678">
        <v>0</v>
      </c>
      <c r="Z11" s="678">
        <v>0</v>
      </c>
      <c r="AA11" s="688"/>
      <c r="AB11" s="678">
        <f t="shared" si="4"/>
        <v>542.20000000000005</v>
      </c>
    </row>
    <row r="12" spans="1:28" s="370" customFormat="1" ht="30.75" customHeight="1">
      <c r="A12" s="689" t="s">
        <v>519</v>
      </c>
      <c r="B12" s="674" t="s">
        <v>550</v>
      </c>
      <c r="C12" s="689" t="s">
        <v>566</v>
      </c>
      <c r="D12" s="711" t="s">
        <v>567</v>
      </c>
      <c r="E12" s="675">
        <v>1</v>
      </c>
      <c r="F12" s="676">
        <v>225124</v>
      </c>
      <c r="G12" s="718" t="s">
        <v>852</v>
      </c>
      <c r="H12" s="685">
        <v>0</v>
      </c>
      <c r="I12" s="678">
        <v>438.59</v>
      </c>
      <c r="J12" s="678">
        <v>0</v>
      </c>
      <c r="K12" s="678">
        <v>0</v>
      </c>
      <c r="L12" s="678">
        <v>0</v>
      </c>
      <c r="M12" s="678">
        <f t="shared" si="0"/>
        <v>0</v>
      </c>
      <c r="N12" s="686">
        <v>0</v>
      </c>
      <c r="O12" s="678">
        <v>0</v>
      </c>
      <c r="P12" s="687">
        <f t="shared" si="1"/>
        <v>0</v>
      </c>
      <c r="Q12" s="678">
        <v>0</v>
      </c>
      <c r="R12" s="678">
        <v>0</v>
      </c>
      <c r="S12" s="678">
        <f t="shared" si="2"/>
        <v>0</v>
      </c>
      <c r="T12" s="678">
        <v>0</v>
      </c>
      <c r="U12" s="685">
        <v>0</v>
      </c>
      <c r="V12" s="678">
        <f t="shared" si="3"/>
        <v>0</v>
      </c>
      <c r="W12" s="682"/>
      <c r="X12" s="686">
        <v>0</v>
      </c>
      <c r="Y12" s="678">
        <v>0</v>
      </c>
      <c r="Z12" s="678">
        <v>0</v>
      </c>
      <c r="AA12" s="688"/>
      <c r="AB12" s="678">
        <f t="shared" si="4"/>
        <v>438.59</v>
      </c>
    </row>
    <row r="13" spans="1:28" s="370" customFormat="1" ht="30.75" customHeight="1">
      <c r="A13" s="689" t="s">
        <v>519</v>
      </c>
      <c r="B13" s="674" t="s">
        <v>550</v>
      </c>
      <c r="C13" s="689" t="s">
        <v>710</v>
      </c>
      <c r="D13" s="711" t="s">
        <v>711</v>
      </c>
      <c r="E13" s="675">
        <v>3</v>
      </c>
      <c r="F13" s="676">
        <v>782320</v>
      </c>
      <c r="G13" s="718" t="s">
        <v>852</v>
      </c>
      <c r="H13" s="685">
        <v>0</v>
      </c>
      <c r="I13" s="678">
        <v>155.44</v>
      </c>
      <c r="J13" s="678">
        <v>0</v>
      </c>
      <c r="K13" s="678">
        <v>278.08</v>
      </c>
      <c r="L13" s="678">
        <v>1</v>
      </c>
      <c r="M13" s="678">
        <f t="shared" si="0"/>
        <v>277.08</v>
      </c>
      <c r="N13" s="686">
        <v>0</v>
      </c>
      <c r="O13" s="678">
        <v>0</v>
      </c>
      <c r="P13" s="687">
        <f t="shared" si="1"/>
        <v>0</v>
      </c>
      <c r="Q13" s="678">
        <v>0</v>
      </c>
      <c r="R13" s="678">
        <v>0</v>
      </c>
      <c r="S13" s="678">
        <f t="shared" si="2"/>
        <v>0</v>
      </c>
      <c r="T13" s="678">
        <v>0</v>
      </c>
      <c r="U13" s="685">
        <f>S13-T13</f>
        <v>0</v>
      </c>
      <c r="V13" s="678">
        <f t="shared" si="3"/>
        <v>0</v>
      </c>
      <c r="W13" s="682"/>
      <c r="X13" s="686">
        <f>V13-W13</f>
        <v>0</v>
      </c>
      <c r="Y13" s="678">
        <f>W13-X13</f>
        <v>0</v>
      </c>
      <c r="Z13" s="678">
        <f>X13-Y13</f>
        <v>0</v>
      </c>
      <c r="AA13" s="688"/>
      <c r="AB13" s="678">
        <f t="shared" si="4"/>
        <v>432.52</v>
      </c>
    </row>
    <row r="14" spans="1:28" s="370" customFormat="1" ht="30.75" customHeight="1">
      <c r="A14" s="689" t="s">
        <v>519</v>
      </c>
      <c r="B14" s="674" t="s">
        <v>550</v>
      </c>
      <c r="C14" s="689" t="s">
        <v>568</v>
      </c>
      <c r="D14" s="711" t="s">
        <v>569</v>
      </c>
      <c r="E14" s="675">
        <v>3</v>
      </c>
      <c r="F14" s="684">
        <v>422105</v>
      </c>
      <c r="G14" s="718" t="s">
        <v>852</v>
      </c>
      <c r="H14" s="685">
        <v>0</v>
      </c>
      <c r="I14" s="678">
        <v>163.13</v>
      </c>
      <c r="J14" s="678">
        <v>0</v>
      </c>
      <c r="K14" s="678">
        <v>0</v>
      </c>
      <c r="L14" s="678">
        <v>0</v>
      </c>
      <c r="M14" s="678">
        <v>0</v>
      </c>
      <c r="N14" s="686">
        <v>0</v>
      </c>
      <c r="O14" s="678">
        <v>0</v>
      </c>
      <c r="P14" s="687">
        <f t="shared" si="1"/>
        <v>0</v>
      </c>
      <c r="Q14" s="678">
        <v>0</v>
      </c>
      <c r="R14" s="678">
        <v>0</v>
      </c>
      <c r="S14" s="678">
        <f t="shared" si="2"/>
        <v>0</v>
      </c>
      <c r="T14" s="678">
        <v>0</v>
      </c>
      <c r="U14" s="685">
        <v>0</v>
      </c>
      <c r="V14" s="678">
        <f t="shared" si="3"/>
        <v>0</v>
      </c>
      <c r="W14" s="682"/>
      <c r="X14" s="686">
        <v>0</v>
      </c>
      <c r="Y14" s="678">
        <v>0</v>
      </c>
      <c r="Z14" s="678">
        <v>0</v>
      </c>
      <c r="AA14" s="688"/>
      <c r="AB14" s="678">
        <f t="shared" si="4"/>
        <v>163.13</v>
      </c>
    </row>
    <row r="15" spans="1:28" s="370" customFormat="1" ht="30.75" customHeight="1">
      <c r="A15" s="689" t="s">
        <v>519</v>
      </c>
      <c r="B15" s="674" t="s">
        <v>550</v>
      </c>
      <c r="C15" s="689" t="s">
        <v>570</v>
      </c>
      <c r="D15" s="711" t="s">
        <v>571</v>
      </c>
      <c r="E15" s="675">
        <v>2</v>
      </c>
      <c r="F15" s="684">
        <v>223505</v>
      </c>
      <c r="G15" s="718" t="s">
        <v>852</v>
      </c>
      <c r="H15" s="685">
        <v>0</v>
      </c>
      <c r="I15" s="678">
        <v>287.20999999999998</v>
      </c>
      <c r="J15" s="678">
        <v>0</v>
      </c>
      <c r="K15" s="678">
        <v>278.08</v>
      </c>
      <c r="L15" s="678">
        <v>1</v>
      </c>
      <c r="M15" s="678">
        <f t="shared" si="0"/>
        <v>277.08</v>
      </c>
      <c r="N15" s="686">
        <v>0</v>
      </c>
      <c r="O15" s="678">
        <v>0</v>
      </c>
      <c r="P15" s="687">
        <f t="shared" si="1"/>
        <v>0</v>
      </c>
      <c r="Q15" s="678">
        <v>58.87</v>
      </c>
      <c r="R15" s="678">
        <v>57.4</v>
      </c>
      <c r="S15" s="678">
        <f t="shared" si="2"/>
        <v>1.4699999999999989</v>
      </c>
      <c r="T15" s="678">
        <v>0</v>
      </c>
      <c r="U15" s="685">
        <v>0</v>
      </c>
      <c r="V15" s="678">
        <f t="shared" si="3"/>
        <v>0</v>
      </c>
      <c r="W15" s="682"/>
      <c r="X15" s="686">
        <v>0</v>
      </c>
      <c r="Y15" s="678">
        <v>0</v>
      </c>
      <c r="Z15" s="678">
        <v>0</v>
      </c>
      <c r="AA15" s="688"/>
      <c r="AB15" s="678">
        <f t="shared" si="4"/>
        <v>565.76</v>
      </c>
    </row>
    <row r="16" spans="1:28" s="370" customFormat="1" ht="30.75" customHeight="1">
      <c r="A16" s="689" t="s">
        <v>519</v>
      </c>
      <c r="B16" s="674" t="s">
        <v>550</v>
      </c>
      <c r="C16" s="689" t="s">
        <v>756</v>
      </c>
      <c r="D16" s="711" t="s">
        <v>757</v>
      </c>
      <c r="E16" s="675">
        <v>1</v>
      </c>
      <c r="F16" s="676">
        <v>225124</v>
      </c>
      <c r="G16" s="718" t="s">
        <v>852</v>
      </c>
      <c r="H16" s="685">
        <v>0</v>
      </c>
      <c r="I16" s="678">
        <v>438.59</v>
      </c>
      <c r="J16" s="678">
        <v>0</v>
      </c>
      <c r="K16" s="678">
        <v>0</v>
      </c>
      <c r="L16" s="678">
        <v>0</v>
      </c>
      <c r="M16" s="678">
        <f t="shared" si="0"/>
        <v>0</v>
      </c>
      <c r="N16" s="686">
        <v>0</v>
      </c>
      <c r="O16" s="678">
        <v>0</v>
      </c>
      <c r="P16" s="687">
        <f t="shared" si="1"/>
        <v>0</v>
      </c>
      <c r="Q16" s="678">
        <v>0</v>
      </c>
      <c r="R16" s="678">
        <v>0</v>
      </c>
      <c r="S16" s="678">
        <f t="shared" si="2"/>
        <v>0</v>
      </c>
      <c r="T16" s="678">
        <v>0</v>
      </c>
      <c r="U16" s="685">
        <v>0</v>
      </c>
      <c r="V16" s="678">
        <f t="shared" si="3"/>
        <v>0</v>
      </c>
      <c r="W16" s="682"/>
      <c r="X16" s="686">
        <v>0</v>
      </c>
      <c r="Y16" s="678">
        <v>0</v>
      </c>
      <c r="Z16" s="678">
        <v>0</v>
      </c>
      <c r="AA16" s="688"/>
      <c r="AB16" s="678">
        <f t="shared" si="4"/>
        <v>438.59</v>
      </c>
    </row>
    <row r="17" spans="1:28" s="370" customFormat="1" ht="30.75" customHeight="1">
      <c r="A17" s="689" t="s">
        <v>519</v>
      </c>
      <c r="B17" s="674" t="s">
        <v>550</v>
      </c>
      <c r="C17" s="689" t="s">
        <v>572</v>
      </c>
      <c r="D17" s="711" t="s">
        <v>573</v>
      </c>
      <c r="E17" s="675">
        <v>2</v>
      </c>
      <c r="F17" s="684">
        <v>322205</v>
      </c>
      <c r="G17" s="718" t="s">
        <v>852</v>
      </c>
      <c r="H17" s="685">
        <v>0</v>
      </c>
      <c r="I17" s="678">
        <v>135.55000000000001</v>
      </c>
      <c r="J17" s="678">
        <v>0</v>
      </c>
      <c r="K17" s="678">
        <v>278.08</v>
      </c>
      <c r="L17" s="678">
        <v>1</v>
      </c>
      <c r="M17" s="678">
        <f t="shared" si="0"/>
        <v>277.08</v>
      </c>
      <c r="N17" s="686">
        <v>0</v>
      </c>
      <c r="O17" s="678">
        <v>0</v>
      </c>
      <c r="P17" s="687">
        <f t="shared" si="1"/>
        <v>0</v>
      </c>
      <c r="Q17" s="678">
        <v>92.5</v>
      </c>
      <c r="R17" s="678">
        <v>84.72</v>
      </c>
      <c r="S17" s="678">
        <f t="shared" si="2"/>
        <v>7.7800000000000011</v>
      </c>
      <c r="T17" s="678">
        <v>77.55</v>
      </c>
      <c r="U17" s="685">
        <v>0</v>
      </c>
      <c r="V17" s="678">
        <f t="shared" si="3"/>
        <v>77.55</v>
      </c>
      <c r="W17" s="690" t="s">
        <v>777</v>
      </c>
      <c r="X17" s="686">
        <v>0</v>
      </c>
      <c r="Y17" s="678">
        <v>0</v>
      </c>
      <c r="Z17" s="678">
        <v>0</v>
      </c>
      <c r="AA17" s="688"/>
      <c r="AB17" s="678">
        <f t="shared" si="4"/>
        <v>497.96</v>
      </c>
    </row>
    <row r="18" spans="1:28" s="370" customFormat="1" ht="30.75" customHeight="1">
      <c r="A18" s="689" t="s">
        <v>519</v>
      </c>
      <c r="B18" s="674" t="s">
        <v>550</v>
      </c>
      <c r="C18" s="689" t="s">
        <v>651</v>
      </c>
      <c r="D18" s="711" t="s">
        <v>650</v>
      </c>
      <c r="E18" s="675">
        <v>3</v>
      </c>
      <c r="F18" s="684">
        <v>514320</v>
      </c>
      <c r="G18" s="718" t="s">
        <v>852</v>
      </c>
      <c r="H18" s="685">
        <v>0</v>
      </c>
      <c r="I18" s="678">
        <v>135.55000000000001</v>
      </c>
      <c r="J18" s="678">
        <v>0</v>
      </c>
      <c r="K18" s="678">
        <v>278.08</v>
      </c>
      <c r="L18" s="678">
        <v>1</v>
      </c>
      <c r="M18" s="678">
        <f t="shared" si="0"/>
        <v>277.08</v>
      </c>
      <c r="N18" s="686">
        <v>0</v>
      </c>
      <c r="O18" s="678">
        <v>0</v>
      </c>
      <c r="P18" s="687">
        <v>0</v>
      </c>
      <c r="Q18" s="678">
        <v>134.55000000000001</v>
      </c>
      <c r="R18" s="678">
        <v>84.72</v>
      </c>
      <c r="S18" s="678">
        <f t="shared" si="2"/>
        <v>49.830000000000013</v>
      </c>
      <c r="T18" s="678">
        <v>0</v>
      </c>
      <c r="U18" s="685">
        <v>0</v>
      </c>
      <c r="V18" s="678">
        <f t="shared" si="3"/>
        <v>0</v>
      </c>
      <c r="W18" s="682"/>
      <c r="X18" s="686">
        <v>0</v>
      </c>
      <c r="Y18" s="678">
        <v>0</v>
      </c>
      <c r="Z18" s="678">
        <v>0</v>
      </c>
      <c r="AA18" s="688"/>
      <c r="AB18" s="678">
        <f t="shared" si="4"/>
        <v>462.46</v>
      </c>
    </row>
    <row r="19" spans="1:28" s="370" customFormat="1" ht="30.75" customHeight="1">
      <c r="A19" s="689" t="s">
        <v>519</v>
      </c>
      <c r="B19" s="674" t="s">
        <v>550</v>
      </c>
      <c r="C19" s="689" t="s">
        <v>712</v>
      </c>
      <c r="D19" s="711" t="s">
        <v>713</v>
      </c>
      <c r="E19" s="675">
        <v>3</v>
      </c>
      <c r="F19" s="684">
        <v>514320</v>
      </c>
      <c r="G19" s="718" t="s">
        <v>852</v>
      </c>
      <c r="H19" s="685">
        <v>0</v>
      </c>
      <c r="I19" s="678">
        <v>151.41999999999999</v>
      </c>
      <c r="J19" s="678">
        <v>0</v>
      </c>
      <c r="K19" s="678">
        <v>278.08</v>
      </c>
      <c r="L19" s="678">
        <v>1</v>
      </c>
      <c r="M19" s="678">
        <f t="shared" si="0"/>
        <v>277.08</v>
      </c>
      <c r="N19" s="686">
        <v>0</v>
      </c>
      <c r="O19" s="678">
        <v>0</v>
      </c>
      <c r="P19" s="687">
        <v>0</v>
      </c>
      <c r="Q19" s="678">
        <v>298.43</v>
      </c>
      <c r="R19" s="678">
        <v>84.72</v>
      </c>
      <c r="S19" s="678">
        <f t="shared" si="2"/>
        <v>213.71</v>
      </c>
      <c r="T19" s="678">
        <v>0</v>
      </c>
      <c r="U19" s="685">
        <v>0</v>
      </c>
      <c r="V19" s="678">
        <f t="shared" si="3"/>
        <v>0</v>
      </c>
      <c r="W19" s="682"/>
      <c r="X19" s="686">
        <v>0</v>
      </c>
      <c r="Y19" s="678">
        <v>0</v>
      </c>
      <c r="Z19" s="678">
        <v>0</v>
      </c>
      <c r="AA19" s="688"/>
      <c r="AB19" s="678">
        <f t="shared" si="4"/>
        <v>642.20999999999992</v>
      </c>
    </row>
    <row r="20" spans="1:28" s="370" customFormat="1" ht="30.75" customHeight="1">
      <c r="A20" s="689" t="s">
        <v>519</v>
      </c>
      <c r="B20" s="674" t="s">
        <v>550</v>
      </c>
      <c r="C20" s="689" t="s">
        <v>574</v>
      </c>
      <c r="D20" s="711" t="s">
        <v>575</v>
      </c>
      <c r="E20" s="675">
        <v>3</v>
      </c>
      <c r="F20" s="676">
        <v>782320</v>
      </c>
      <c r="G20" s="718" t="s">
        <v>852</v>
      </c>
      <c r="H20" s="685">
        <v>0</v>
      </c>
      <c r="I20" s="678">
        <v>170.01</v>
      </c>
      <c r="J20" s="678">
        <v>0</v>
      </c>
      <c r="K20" s="678">
        <v>278.08</v>
      </c>
      <c r="L20" s="678">
        <v>1</v>
      </c>
      <c r="M20" s="678">
        <f t="shared" si="0"/>
        <v>277.08</v>
      </c>
      <c r="N20" s="686">
        <v>0</v>
      </c>
      <c r="O20" s="678">
        <v>0</v>
      </c>
      <c r="P20" s="687">
        <f t="shared" si="1"/>
        <v>0</v>
      </c>
      <c r="Q20" s="678">
        <v>0</v>
      </c>
      <c r="R20" s="678">
        <v>0</v>
      </c>
      <c r="S20" s="678">
        <f t="shared" si="2"/>
        <v>0</v>
      </c>
      <c r="T20" s="678">
        <v>0</v>
      </c>
      <c r="U20" s="685">
        <v>0</v>
      </c>
      <c r="V20" s="678">
        <f t="shared" si="3"/>
        <v>0</v>
      </c>
      <c r="W20" s="682"/>
      <c r="X20" s="686">
        <v>0</v>
      </c>
      <c r="Y20" s="678">
        <v>0</v>
      </c>
      <c r="Z20" s="678">
        <v>0</v>
      </c>
      <c r="AA20" s="688"/>
      <c r="AB20" s="678">
        <f t="shared" si="4"/>
        <v>447.09</v>
      </c>
    </row>
    <row r="21" spans="1:28" s="370" customFormat="1" ht="30.75" customHeight="1">
      <c r="A21" s="689" t="s">
        <v>519</v>
      </c>
      <c r="B21" s="674" t="s">
        <v>550</v>
      </c>
      <c r="C21" s="689" t="s">
        <v>576</v>
      </c>
      <c r="D21" s="711" t="s">
        <v>577</v>
      </c>
      <c r="E21" s="675">
        <v>2</v>
      </c>
      <c r="F21" s="684">
        <v>223505</v>
      </c>
      <c r="G21" s="718" t="s">
        <v>852</v>
      </c>
      <c r="H21" s="685">
        <v>0</v>
      </c>
      <c r="I21" s="678">
        <v>251.87</v>
      </c>
      <c r="J21" s="678">
        <v>0</v>
      </c>
      <c r="K21" s="678">
        <v>278.08</v>
      </c>
      <c r="L21" s="678">
        <v>1</v>
      </c>
      <c r="M21" s="678">
        <f t="shared" si="0"/>
        <v>277.08</v>
      </c>
      <c r="N21" s="686">
        <v>0</v>
      </c>
      <c r="O21" s="678">
        <v>0</v>
      </c>
      <c r="P21" s="687">
        <f t="shared" si="1"/>
        <v>0</v>
      </c>
      <c r="Q21" s="678">
        <v>0</v>
      </c>
      <c r="R21" s="678">
        <v>0</v>
      </c>
      <c r="S21" s="678">
        <f t="shared" si="2"/>
        <v>0</v>
      </c>
      <c r="T21" s="678">
        <v>0</v>
      </c>
      <c r="U21" s="685">
        <v>0</v>
      </c>
      <c r="V21" s="678">
        <f t="shared" si="3"/>
        <v>0</v>
      </c>
      <c r="W21" s="682"/>
      <c r="X21" s="686">
        <v>0</v>
      </c>
      <c r="Y21" s="678">
        <v>0</v>
      </c>
      <c r="Z21" s="678">
        <v>0</v>
      </c>
      <c r="AA21" s="688"/>
      <c r="AB21" s="678">
        <f t="shared" si="4"/>
        <v>528.95000000000005</v>
      </c>
    </row>
    <row r="22" spans="1:28" s="370" customFormat="1" ht="30.75" customHeight="1">
      <c r="A22" s="689" t="s">
        <v>519</v>
      </c>
      <c r="B22" s="674" t="s">
        <v>550</v>
      </c>
      <c r="C22" s="689" t="s">
        <v>697</v>
      </c>
      <c r="D22" s="711" t="s">
        <v>696</v>
      </c>
      <c r="E22" s="675">
        <v>3</v>
      </c>
      <c r="F22" s="684">
        <v>514320</v>
      </c>
      <c r="G22" s="718" t="s">
        <v>852</v>
      </c>
      <c r="H22" s="685">
        <v>0</v>
      </c>
      <c r="I22" s="678">
        <v>149.43</v>
      </c>
      <c r="J22" s="678">
        <v>0</v>
      </c>
      <c r="K22" s="678">
        <v>278.08</v>
      </c>
      <c r="L22" s="678">
        <v>1</v>
      </c>
      <c r="M22" s="678">
        <f t="shared" si="0"/>
        <v>277.08</v>
      </c>
      <c r="N22" s="686">
        <v>0</v>
      </c>
      <c r="O22" s="678">
        <v>0</v>
      </c>
      <c r="P22" s="687">
        <f t="shared" si="1"/>
        <v>0</v>
      </c>
      <c r="Q22" s="678">
        <v>0</v>
      </c>
      <c r="R22" s="678">
        <v>0</v>
      </c>
      <c r="S22" s="678">
        <f t="shared" si="2"/>
        <v>0</v>
      </c>
      <c r="T22" s="678">
        <v>77.569999999999993</v>
      </c>
      <c r="U22" s="685">
        <v>0</v>
      </c>
      <c r="V22" s="678">
        <f t="shared" si="3"/>
        <v>77.569999999999993</v>
      </c>
      <c r="W22" s="690" t="s">
        <v>777</v>
      </c>
      <c r="X22" s="686">
        <v>0</v>
      </c>
      <c r="Y22" s="678">
        <v>0</v>
      </c>
      <c r="Z22" s="678">
        <v>0</v>
      </c>
      <c r="AA22" s="688"/>
      <c r="AB22" s="678">
        <f t="shared" si="4"/>
        <v>504.08</v>
      </c>
    </row>
    <row r="23" spans="1:28" s="370" customFormat="1" ht="30.75" customHeight="1">
      <c r="A23" s="689" t="s">
        <v>519</v>
      </c>
      <c r="B23" s="674" t="s">
        <v>550</v>
      </c>
      <c r="C23" s="689" t="s">
        <v>837</v>
      </c>
      <c r="D23" s="711" t="s">
        <v>838</v>
      </c>
      <c r="E23" s="675">
        <v>3</v>
      </c>
      <c r="F23" s="684">
        <v>514320</v>
      </c>
      <c r="G23" s="718" t="s">
        <v>852</v>
      </c>
      <c r="H23" s="685"/>
      <c r="I23" s="678">
        <v>152</v>
      </c>
      <c r="J23" s="678">
        <v>0</v>
      </c>
      <c r="K23" s="678">
        <v>278.08</v>
      </c>
      <c r="L23" s="678">
        <v>1</v>
      </c>
      <c r="M23" s="678">
        <f t="shared" ref="M23" si="5">K23-L23</f>
        <v>277.08</v>
      </c>
      <c r="N23" s="686">
        <v>0</v>
      </c>
      <c r="O23" s="678">
        <v>0</v>
      </c>
      <c r="P23" s="687">
        <f t="shared" ref="P23" si="6">N23-O23</f>
        <v>0</v>
      </c>
      <c r="Q23" s="678">
        <v>0</v>
      </c>
      <c r="R23" s="678">
        <v>0</v>
      </c>
      <c r="S23" s="678">
        <f t="shared" ref="S23" si="7">Q23-R23</f>
        <v>0</v>
      </c>
      <c r="T23" s="678">
        <v>0</v>
      </c>
      <c r="U23" s="685">
        <v>0</v>
      </c>
      <c r="V23" s="678">
        <f t="shared" ref="V23" si="8">T23-U23</f>
        <v>0</v>
      </c>
      <c r="W23" s="690"/>
      <c r="X23" s="686">
        <v>0</v>
      </c>
      <c r="Y23" s="678">
        <v>0</v>
      </c>
      <c r="Z23" s="678">
        <v>0</v>
      </c>
      <c r="AA23" s="688"/>
      <c r="AB23" s="678">
        <f t="shared" ref="AB23" si="9">SUM(Z23,V23,S23,P23,M23,J23,I23)</f>
        <v>429.08</v>
      </c>
    </row>
    <row r="24" spans="1:28" s="370" customFormat="1" ht="30.75" customHeight="1">
      <c r="A24" s="689" t="s">
        <v>519</v>
      </c>
      <c r="B24" s="674" t="s">
        <v>550</v>
      </c>
      <c r="C24" s="689" t="s">
        <v>790</v>
      </c>
      <c r="D24" s="711" t="s">
        <v>791</v>
      </c>
      <c r="E24" s="675">
        <v>3</v>
      </c>
      <c r="F24" s="676">
        <v>782305</v>
      </c>
      <c r="G24" s="718" t="s">
        <v>852</v>
      </c>
      <c r="H24" s="685"/>
      <c r="I24" s="678">
        <v>135.55000000000001</v>
      </c>
      <c r="J24" s="678">
        <v>0</v>
      </c>
      <c r="K24" s="678">
        <v>278.08</v>
      </c>
      <c r="L24" s="678">
        <v>1</v>
      </c>
      <c r="M24" s="678">
        <f t="shared" ref="M24" si="10">K24-L24</f>
        <v>277.08</v>
      </c>
      <c r="N24" s="686">
        <v>0</v>
      </c>
      <c r="O24" s="678">
        <v>0</v>
      </c>
      <c r="P24" s="687">
        <f t="shared" ref="P24" si="11">N24-O24</f>
        <v>0</v>
      </c>
      <c r="Q24" s="678">
        <v>185</v>
      </c>
      <c r="R24" s="678">
        <v>84.72</v>
      </c>
      <c r="S24" s="678">
        <f t="shared" ref="S24" si="12">Q24-R24</f>
        <v>100.28</v>
      </c>
      <c r="T24" s="678">
        <v>0</v>
      </c>
      <c r="U24" s="685">
        <v>0</v>
      </c>
      <c r="V24" s="678">
        <f t="shared" si="3"/>
        <v>0</v>
      </c>
      <c r="W24" s="690"/>
      <c r="X24" s="686">
        <v>0</v>
      </c>
      <c r="Y24" s="678">
        <v>0</v>
      </c>
      <c r="Z24" s="678">
        <v>0</v>
      </c>
      <c r="AA24" s="688"/>
      <c r="AB24" s="678">
        <f t="shared" ref="AB24" si="13">SUM(Z24,V24,S24,P24,M24,J24,I24)</f>
        <v>512.91000000000008</v>
      </c>
    </row>
    <row r="25" spans="1:28" s="370" customFormat="1" ht="30.75" customHeight="1">
      <c r="A25" s="689" t="s">
        <v>519</v>
      </c>
      <c r="B25" s="674" t="s">
        <v>550</v>
      </c>
      <c r="C25" s="689" t="s">
        <v>578</v>
      </c>
      <c r="D25" s="711" t="s">
        <v>579</v>
      </c>
      <c r="E25" s="675">
        <v>2</v>
      </c>
      <c r="F25" s="676">
        <v>223405</v>
      </c>
      <c r="G25" s="718" t="s">
        <v>852</v>
      </c>
      <c r="H25" s="685">
        <v>0</v>
      </c>
      <c r="I25" s="678">
        <v>346.41</v>
      </c>
      <c r="J25" s="678">
        <v>0</v>
      </c>
      <c r="K25" s="678">
        <v>278.08</v>
      </c>
      <c r="L25" s="678">
        <v>1</v>
      </c>
      <c r="M25" s="678">
        <f t="shared" si="0"/>
        <v>277.08</v>
      </c>
      <c r="N25" s="686">
        <v>0</v>
      </c>
      <c r="O25" s="678">
        <v>0</v>
      </c>
      <c r="P25" s="687">
        <f t="shared" si="1"/>
        <v>0</v>
      </c>
      <c r="Q25" s="678">
        <v>0</v>
      </c>
      <c r="R25" s="678">
        <v>0</v>
      </c>
      <c r="S25" s="678">
        <f t="shared" ref="S25:S48" si="14">Q25-R25</f>
        <v>0</v>
      </c>
      <c r="T25" s="678">
        <v>0</v>
      </c>
      <c r="U25" s="685">
        <v>0</v>
      </c>
      <c r="V25" s="678">
        <f t="shared" si="3"/>
        <v>0</v>
      </c>
      <c r="W25" s="682"/>
      <c r="X25" s="686">
        <v>0</v>
      </c>
      <c r="Y25" s="678">
        <v>0</v>
      </c>
      <c r="Z25" s="678">
        <v>0</v>
      </c>
      <c r="AA25" s="688"/>
      <c r="AB25" s="678">
        <f t="shared" ref="AB25:AB49" si="15">SUM(Z25,V25,S25,P25,M25,J25,I25)</f>
        <v>623.49</v>
      </c>
    </row>
    <row r="26" spans="1:28" s="370" customFormat="1" ht="30.75" customHeight="1">
      <c r="A26" s="689" t="s">
        <v>519</v>
      </c>
      <c r="B26" s="674" t="s">
        <v>550</v>
      </c>
      <c r="C26" s="689" t="s">
        <v>719</v>
      </c>
      <c r="D26" s="711" t="s">
        <v>720</v>
      </c>
      <c r="E26" s="675">
        <v>2</v>
      </c>
      <c r="F26" s="676">
        <v>223505</v>
      </c>
      <c r="G26" s="718" t="s">
        <v>852</v>
      </c>
      <c r="H26" s="685">
        <v>0</v>
      </c>
      <c r="I26" s="678">
        <v>247.45</v>
      </c>
      <c r="J26" s="678">
        <v>0</v>
      </c>
      <c r="K26" s="678">
        <v>278.08</v>
      </c>
      <c r="L26" s="678">
        <v>1</v>
      </c>
      <c r="M26" s="678">
        <f t="shared" si="0"/>
        <v>277.08</v>
      </c>
      <c r="N26" s="686">
        <v>0</v>
      </c>
      <c r="O26" s="678">
        <v>0</v>
      </c>
      <c r="P26" s="687">
        <f t="shared" si="1"/>
        <v>0</v>
      </c>
      <c r="Q26" s="678">
        <v>168.19</v>
      </c>
      <c r="R26" s="678">
        <v>156.72</v>
      </c>
      <c r="S26" s="678">
        <f t="shared" si="14"/>
        <v>11.469999999999999</v>
      </c>
      <c r="T26" s="678">
        <v>0</v>
      </c>
      <c r="U26" s="685">
        <v>0</v>
      </c>
      <c r="V26" s="678">
        <f t="shared" si="3"/>
        <v>0</v>
      </c>
      <c r="W26" s="682"/>
      <c r="X26" s="686">
        <v>0</v>
      </c>
      <c r="Y26" s="678">
        <v>0</v>
      </c>
      <c r="Z26" s="678">
        <v>0</v>
      </c>
      <c r="AA26" s="688"/>
      <c r="AB26" s="678">
        <f t="shared" si="15"/>
        <v>536</v>
      </c>
    </row>
    <row r="27" spans="1:28" s="370" customFormat="1" ht="30.75" customHeight="1">
      <c r="A27" s="689" t="s">
        <v>519</v>
      </c>
      <c r="B27" s="674" t="s">
        <v>550</v>
      </c>
      <c r="C27" s="689" t="s">
        <v>580</v>
      </c>
      <c r="D27" s="711" t="s">
        <v>581</v>
      </c>
      <c r="E27" s="675">
        <v>2</v>
      </c>
      <c r="F27" s="684">
        <v>322205</v>
      </c>
      <c r="G27" s="718" t="s">
        <v>852</v>
      </c>
      <c r="H27" s="685">
        <v>0</v>
      </c>
      <c r="I27" s="678">
        <v>149.63</v>
      </c>
      <c r="J27" s="678">
        <v>0</v>
      </c>
      <c r="K27" s="678">
        <v>278.08</v>
      </c>
      <c r="L27" s="678">
        <v>1</v>
      </c>
      <c r="M27" s="678">
        <f t="shared" si="0"/>
        <v>277.08</v>
      </c>
      <c r="N27" s="686">
        <v>0</v>
      </c>
      <c r="O27" s="678">
        <v>0</v>
      </c>
      <c r="P27" s="687">
        <v>0</v>
      </c>
      <c r="Q27" s="678">
        <v>0</v>
      </c>
      <c r="R27" s="678">
        <v>0</v>
      </c>
      <c r="S27" s="678">
        <f t="shared" si="14"/>
        <v>0</v>
      </c>
      <c r="T27" s="678">
        <v>0</v>
      </c>
      <c r="U27" s="685">
        <v>0</v>
      </c>
      <c r="V27" s="678">
        <f t="shared" si="3"/>
        <v>0</v>
      </c>
      <c r="W27" s="682"/>
      <c r="X27" s="686">
        <v>0</v>
      </c>
      <c r="Y27" s="678">
        <v>0</v>
      </c>
      <c r="Z27" s="678">
        <v>0</v>
      </c>
      <c r="AA27" s="688"/>
      <c r="AB27" s="678">
        <f t="shared" si="15"/>
        <v>426.71</v>
      </c>
    </row>
    <row r="28" spans="1:28" s="370" customFormat="1" ht="30.75" customHeight="1">
      <c r="A28" s="689" t="s">
        <v>519</v>
      </c>
      <c r="B28" s="674" t="s">
        <v>550</v>
      </c>
      <c r="C28" s="689" t="s">
        <v>839</v>
      </c>
      <c r="D28" s="711" t="s">
        <v>840</v>
      </c>
      <c r="E28" s="675">
        <v>2</v>
      </c>
      <c r="F28" s="684">
        <v>223505</v>
      </c>
      <c r="G28" s="718" t="s">
        <v>852</v>
      </c>
      <c r="H28" s="685"/>
      <c r="I28" s="678">
        <v>273.95</v>
      </c>
      <c r="J28" s="678">
        <v>0</v>
      </c>
      <c r="K28" s="678">
        <v>278.08</v>
      </c>
      <c r="L28" s="678">
        <v>1</v>
      </c>
      <c r="M28" s="678">
        <f t="shared" ref="M28" si="16">K28-L28</f>
        <v>277.08</v>
      </c>
      <c r="N28" s="686">
        <v>0</v>
      </c>
      <c r="O28" s="678">
        <v>0</v>
      </c>
      <c r="P28" s="687">
        <v>0</v>
      </c>
      <c r="Q28" s="678">
        <v>0</v>
      </c>
      <c r="R28" s="678">
        <v>0</v>
      </c>
      <c r="S28" s="678">
        <f t="shared" ref="S28" si="17">Q28-R28</f>
        <v>0</v>
      </c>
      <c r="T28" s="678">
        <v>0</v>
      </c>
      <c r="U28" s="685">
        <v>0</v>
      </c>
      <c r="V28" s="678">
        <f t="shared" ref="V28" si="18">T28-U28</f>
        <v>0</v>
      </c>
      <c r="W28" s="682"/>
      <c r="X28" s="686">
        <v>0</v>
      </c>
      <c r="Y28" s="678">
        <v>0</v>
      </c>
      <c r="Z28" s="678">
        <v>0</v>
      </c>
      <c r="AA28" s="688"/>
      <c r="AB28" s="678">
        <f t="shared" ref="AB28" si="19">SUM(Z28,V28,S28,P28,M28,J28,I28)</f>
        <v>551.03</v>
      </c>
    </row>
    <row r="29" spans="1:28" s="370" customFormat="1" ht="30.75" customHeight="1">
      <c r="A29" s="689" t="s">
        <v>519</v>
      </c>
      <c r="B29" s="674" t="s">
        <v>550</v>
      </c>
      <c r="C29" s="689" t="s">
        <v>582</v>
      </c>
      <c r="D29" s="711" t="s">
        <v>583</v>
      </c>
      <c r="E29" s="675">
        <v>3</v>
      </c>
      <c r="F29" s="676">
        <v>517420</v>
      </c>
      <c r="G29" s="718" t="s">
        <v>852</v>
      </c>
      <c r="H29" s="685">
        <v>0</v>
      </c>
      <c r="I29" s="678">
        <v>126.67</v>
      </c>
      <c r="J29" s="678">
        <v>0</v>
      </c>
      <c r="K29" s="678">
        <v>278.08</v>
      </c>
      <c r="L29" s="678">
        <v>1</v>
      </c>
      <c r="M29" s="678">
        <f t="shared" si="0"/>
        <v>277.08</v>
      </c>
      <c r="N29" s="686">
        <v>0</v>
      </c>
      <c r="O29" s="678">
        <v>0</v>
      </c>
      <c r="P29" s="687">
        <f t="shared" si="1"/>
        <v>0</v>
      </c>
      <c r="Q29" s="678">
        <v>0</v>
      </c>
      <c r="R29" s="678">
        <v>0</v>
      </c>
      <c r="S29" s="678">
        <f t="shared" si="14"/>
        <v>0</v>
      </c>
      <c r="T29" s="678">
        <v>0</v>
      </c>
      <c r="U29" s="685">
        <v>0</v>
      </c>
      <c r="V29" s="678">
        <f t="shared" si="3"/>
        <v>0</v>
      </c>
      <c r="W29" s="678"/>
      <c r="X29" s="686">
        <v>0</v>
      </c>
      <c r="Y29" s="678">
        <v>0</v>
      </c>
      <c r="Z29" s="678">
        <v>0</v>
      </c>
      <c r="AA29" s="688"/>
      <c r="AB29" s="678">
        <f t="shared" si="15"/>
        <v>403.75</v>
      </c>
    </row>
    <row r="30" spans="1:28" s="370" customFormat="1" ht="30.75" customHeight="1">
      <c r="A30" s="689" t="s">
        <v>519</v>
      </c>
      <c r="B30" s="674" t="s">
        <v>550</v>
      </c>
      <c r="C30" s="689" t="s">
        <v>758</v>
      </c>
      <c r="D30" s="711" t="s">
        <v>759</v>
      </c>
      <c r="E30" s="675">
        <v>2</v>
      </c>
      <c r="F30" s="684">
        <v>223505</v>
      </c>
      <c r="G30" s="718" t="s">
        <v>852</v>
      </c>
      <c r="H30" s="685">
        <v>0</v>
      </c>
      <c r="I30" s="678">
        <v>247.45</v>
      </c>
      <c r="J30" s="678">
        <v>0</v>
      </c>
      <c r="K30" s="678">
        <v>278.08</v>
      </c>
      <c r="L30" s="678">
        <v>1</v>
      </c>
      <c r="M30" s="678">
        <f t="shared" si="0"/>
        <v>277.08</v>
      </c>
      <c r="N30" s="686">
        <v>0</v>
      </c>
      <c r="O30" s="678">
        <v>0</v>
      </c>
      <c r="P30" s="687">
        <f t="shared" si="1"/>
        <v>0</v>
      </c>
      <c r="Q30" s="678">
        <v>0</v>
      </c>
      <c r="R30" s="678">
        <v>0</v>
      </c>
      <c r="S30" s="678">
        <f t="shared" si="14"/>
        <v>0</v>
      </c>
      <c r="T30" s="678">
        <v>0</v>
      </c>
      <c r="U30" s="685">
        <v>0</v>
      </c>
      <c r="V30" s="678">
        <f t="shared" si="3"/>
        <v>0</v>
      </c>
      <c r="W30" s="678"/>
      <c r="X30" s="686">
        <v>0</v>
      </c>
      <c r="Y30" s="678">
        <v>0</v>
      </c>
      <c r="Z30" s="678">
        <v>0</v>
      </c>
      <c r="AA30" s="688"/>
      <c r="AB30" s="678">
        <f t="shared" si="15"/>
        <v>524.53</v>
      </c>
    </row>
    <row r="31" spans="1:28" s="370" customFormat="1" ht="30.75" customHeight="1">
      <c r="A31" s="689" t="s">
        <v>519</v>
      </c>
      <c r="B31" s="674" t="s">
        <v>550</v>
      </c>
      <c r="C31" s="689" t="s">
        <v>721</v>
      </c>
      <c r="D31" s="711" t="s">
        <v>722</v>
      </c>
      <c r="E31" s="675">
        <v>3</v>
      </c>
      <c r="F31" s="684">
        <v>513425</v>
      </c>
      <c r="G31" s="718" t="s">
        <v>852</v>
      </c>
      <c r="H31" s="685">
        <v>0</v>
      </c>
      <c r="I31" s="678">
        <v>165.81</v>
      </c>
      <c r="J31" s="678">
        <v>0</v>
      </c>
      <c r="K31" s="678">
        <v>278.08</v>
      </c>
      <c r="L31" s="678">
        <v>1</v>
      </c>
      <c r="M31" s="678">
        <f t="shared" si="0"/>
        <v>277.08</v>
      </c>
      <c r="N31" s="686">
        <v>0</v>
      </c>
      <c r="O31" s="678">
        <v>0</v>
      </c>
      <c r="P31" s="687">
        <f t="shared" si="1"/>
        <v>0</v>
      </c>
      <c r="Q31" s="678">
        <v>126.14</v>
      </c>
      <c r="R31" s="678">
        <v>84.72</v>
      </c>
      <c r="S31" s="678">
        <f t="shared" si="14"/>
        <v>41.42</v>
      </c>
      <c r="T31" s="678">
        <v>0</v>
      </c>
      <c r="U31" s="685">
        <v>0</v>
      </c>
      <c r="V31" s="678">
        <f t="shared" si="3"/>
        <v>0</v>
      </c>
      <c r="W31" s="678"/>
      <c r="X31" s="686">
        <v>0</v>
      </c>
      <c r="Y31" s="678">
        <v>0</v>
      </c>
      <c r="Z31" s="678">
        <v>0</v>
      </c>
      <c r="AA31" s="688"/>
      <c r="AB31" s="678">
        <f t="shared" si="15"/>
        <v>484.31</v>
      </c>
    </row>
    <row r="32" spans="1:28" s="370" customFormat="1" ht="30.75" customHeight="1">
      <c r="A32" s="689" t="s">
        <v>519</v>
      </c>
      <c r="B32" s="674" t="s">
        <v>550</v>
      </c>
      <c r="C32" s="689" t="s">
        <v>584</v>
      </c>
      <c r="D32" s="712" t="s">
        <v>585</v>
      </c>
      <c r="E32" s="675">
        <v>2</v>
      </c>
      <c r="F32" s="684">
        <v>223505</v>
      </c>
      <c r="G32" s="718" t="s">
        <v>852</v>
      </c>
      <c r="H32" s="685">
        <v>0</v>
      </c>
      <c r="I32" s="678">
        <v>247.45</v>
      </c>
      <c r="J32" s="678">
        <v>0</v>
      </c>
      <c r="K32" s="678">
        <v>278.08</v>
      </c>
      <c r="L32" s="678">
        <v>1</v>
      </c>
      <c r="M32" s="678">
        <v>0</v>
      </c>
      <c r="N32" s="686">
        <v>0</v>
      </c>
      <c r="O32" s="678">
        <v>0</v>
      </c>
      <c r="P32" s="687">
        <f t="shared" si="1"/>
        <v>0</v>
      </c>
      <c r="Q32" s="678">
        <v>0</v>
      </c>
      <c r="R32" s="678">
        <v>0</v>
      </c>
      <c r="S32" s="678">
        <f t="shared" si="14"/>
        <v>0</v>
      </c>
      <c r="T32" s="678">
        <v>0</v>
      </c>
      <c r="U32" s="685">
        <v>0</v>
      </c>
      <c r="V32" s="678">
        <f t="shared" si="3"/>
        <v>0</v>
      </c>
      <c r="W32" s="682"/>
      <c r="X32" s="686">
        <v>0</v>
      </c>
      <c r="Y32" s="678">
        <v>0</v>
      </c>
      <c r="Z32" s="678">
        <v>0</v>
      </c>
      <c r="AA32" s="688"/>
      <c r="AB32" s="678">
        <f t="shared" si="15"/>
        <v>247.45</v>
      </c>
    </row>
    <row r="33" spans="1:28" s="370" customFormat="1" ht="30.75" customHeight="1">
      <c r="A33" s="689" t="s">
        <v>519</v>
      </c>
      <c r="B33" s="674" t="s">
        <v>550</v>
      </c>
      <c r="C33" s="689" t="s">
        <v>586</v>
      </c>
      <c r="D33" s="711" t="s">
        <v>587</v>
      </c>
      <c r="E33" s="675">
        <v>3</v>
      </c>
      <c r="F33" s="684">
        <v>131205</v>
      </c>
      <c r="G33" s="718" t="s">
        <v>852</v>
      </c>
      <c r="H33" s="685">
        <v>0</v>
      </c>
      <c r="I33" s="678">
        <v>625.67999999999995</v>
      </c>
      <c r="J33" s="678">
        <v>0</v>
      </c>
      <c r="K33" s="678">
        <v>278.08</v>
      </c>
      <c r="L33" s="678">
        <v>1</v>
      </c>
      <c r="M33" s="678">
        <f t="shared" si="0"/>
        <v>277.08</v>
      </c>
      <c r="N33" s="686">
        <v>0</v>
      </c>
      <c r="O33" s="678">
        <v>0</v>
      </c>
      <c r="P33" s="687">
        <f t="shared" si="1"/>
        <v>0</v>
      </c>
      <c r="Q33" s="678">
        <v>0</v>
      </c>
      <c r="R33" s="678">
        <v>0</v>
      </c>
      <c r="S33" s="678">
        <f t="shared" si="14"/>
        <v>0</v>
      </c>
      <c r="T33" s="678">
        <v>0</v>
      </c>
      <c r="U33" s="685">
        <v>0</v>
      </c>
      <c r="V33" s="678">
        <f t="shared" si="3"/>
        <v>0</v>
      </c>
      <c r="W33" s="682"/>
      <c r="X33" s="686">
        <v>0</v>
      </c>
      <c r="Y33" s="678">
        <v>0</v>
      </c>
      <c r="Z33" s="678">
        <v>0</v>
      </c>
      <c r="AA33" s="688"/>
      <c r="AB33" s="678">
        <f t="shared" si="15"/>
        <v>902.76</v>
      </c>
    </row>
    <row r="34" spans="1:28" s="370" customFormat="1" ht="30.75" customHeight="1">
      <c r="A34" s="689" t="s">
        <v>519</v>
      </c>
      <c r="B34" s="674" t="s">
        <v>550</v>
      </c>
      <c r="C34" s="689" t="s">
        <v>588</v>
      </c>
      <c r="D34" s="711" t="s">
        <v>589</v>
      </c>
      <c r="E34" s="675">
        <v>2</v>
      </c>
      <c r="F34" s="676">
        <v>322205</v>
      </c>
      <c r="G34" s="718" t="s">
        <v>852</v>
      </c>
      <c r="H34" s="685">
        <v>0</v>
      </c>
      <c r="I34" s="678">
        <v>145.88999999999999</v>
      </c>
      <c r="J34" s="678">
        <v>0</v>
      </c>
      <c r="K34" s="678">
        <v>278.08</v>
      </c>
      <c r="L34" s="678">
        <v>1</v>
      </c>
      <c r="M34" s="678">
        <f t="shared" si="0"/>
        <v>277.08</v>
      </c>
      <c r="N34" s="686">
        <v>0</v>
      </c>
      <c r="O34" s="678">
        <v>0</v>
      </c>
      <c r="P34" s="687">
        <v>0</v>
      </c>
      <c r="Q34" s="678">
        <v>198.95</v>
      </c>
      <c r="R34" s="678">
        <v>84.72</v>
      </c>
      <c r="S34" s="678">
        <f t="shared" si="14"/>
        <v>114.22999999999999</v>
      </c>
      <c r="T34" s="678">
        <v>0</v>
      </c>
      <c r="U34" s="685">
        <v>0</v>
      </c>
      <c r="V34" s="678">
        <f t="shared" si="3"/>
        <v>0</v>
      </c>
      <c r="W34" s="682"/>
      <c r="X34" s="686">
        <v>0</v>
      </c>
      <c r="Y34" s="678">
        <v>0</v>
      </c>
      <c r="Z34" s="678">
        <v>0</v>
      </c>
      <c r="AA34" s="688"/>
      <c r="AB34" s="678">
        <f t="shared" si="15"/>
        <v>537.19999999999993</v>
      </c>
    </row>
    <row r="35" spans="1:28" s="370" customFormat="1" ht="30.75" customHeight="1">
      <c r="A35" s="689" t="s">
        <v>519</v>
      </c>
      <c r="B35" s="674" t="s">
        <v>550</v>
      </c>
      <c r="C35" s="689" t="s">
        <v>792</v>
      </c>
      <c r="D35" s="711" t="s">
        <v>793</v>
      </c>
      <c r="E35" s="675">
        <v>3</v>
      </c>
      <c r="F35" s="676">
        <v>223505</v>
      </c>
      <c r="G35" s="718" t="s">
        <v>852</v>
      </c>
      <c r="H35" s="685">
        <v>0</v>
      </c>
      <c r="I35" s="678">
        <v>247.45</v>
      </c>
      <c r="J35" s="678">
        <v>0</v>
      </c>
      <c r="K35" s="678">
        <v>278.08</v>
      </c>
      <c r="L35" s="678">
        <v>1</v>
      </c>
      <c r="M35" s="678">
        <f t="shared" ref="M35" si="20">K35-L35</f>
        <v>277.08</v>
      </c>
      <c r="N35" s="686">
        <v>0</v>
      </c>
      <c r="O35" s="678">
        <v>0</v>
      </c>
      <c r="P35" s="687">
        <v>0</v>
      </c>
      <c r="Q35" s="678">
        <v>0</v>
      </c>
      <c r="R35" s="678">
        <v>0</v>
      </c>
      <c r="S35" s="678">
        <f t="shared" ref="S35" si="21">Q35-R35</f>
        <v>0</v>
      </c>
      <c r="T35" s="678">
        <v>0</v>
      </c>
      <c r="U35" s="685">
        <v>0</v>
      </c>
      <c r="V35" s="678">
        <f t="shared" si="3"/>
        <v>0</v>
      </c>
      <c r="W35" s="682"/>
      <c r="X35" s="686">
        <v>0</v>
      </c>
      <c r="Y35" s="678">
        <v>0</v>
      </c>
      <c r="Z35" s="678">
        <v>0</v>
      </c>
      <c r="AA35" s="688"/>
      <c r="AB35" s="678">
        <f t="shared" ref="AB35" si="22">SUM(Z35,V35,S35,P35,M35,J35,I35)</f>
        <v>524.53</v>
      </c>
    </row>
    <row r="36" spans="1:28" s="370" customFormat="1" ht="30.75" customHeight="1">
      <c r="A36" s="689" t="s">
        <v>519</v>
      </c>
      <c r="B36" s="674" t="s">
        <v>550</v>
      </c>
      <c r="C36" s="689" t="s">
        <v>590</v>
      </c>
      <c r="D36" s="711" t="s">
        <v>591</v>
      </c>
      <c r="E36" s="675">
        <v>3</v>
      </c>
      <c r="F36" s="684">
        <v>514320</v>
      </c>
      <c r="G36" s="718" t="s">
        <v>852</v>
      </c>
      <c r="H36" s="685">
        <v>0</v>
      </c>
      <c r="I36" s="678">
        <v>151.21</v>
      </c>
      <c r="J36" s="678">
        <v>0</v>
      </c>
      <c r="K36" s="678">
        <v>278.08</v>
      </c>
      <c r="L36" s="678">
        <v>1</v>
      </c>
      <c r="M36" s="678">
        <f t="shared" si="0"/>
        <v>277.08</v>
      </c>
      <c r="N36" s="686">
        <v>0</v>
      </c>
      <c r="O36" s="678">
        <v>0</v>
      </c>
      <c r="P36" s="687">
        <v>0</v>
      </c>
      <c r="Q36" s="678">
        <v>126.14</v>
      </c>
      <c r="R36" s="678">
        <v>84.72</v>
      </c>
      <c r="S36" s="678">
        <f t="shared" si="14"/>
        <v>41.42</v>
      </c>
      <c r="T36" s="678">
        <v>0</v>
      </c>
      <c r="U36" s="685">
        <v>0</v>
      </c>
      <c r="V36" s="678">
        <f t="shared" si="3"/>
        <v>0</v>
      </c>
      <c r="W36" s="682"/>
      <c r="X36" s="686">
        <v>0</v>
      </c>
      <c r="Y36" s="678">
        <v>0</v>
      </c>
      <c r="Z36" s="678">
        <v>0</v>
      </c>
      <c r="AA36" s="688"/>
      <c r="AB36" s="678">
        <f t="shared" si="15"/>
        <v>469.71000000000004</v>
      </c>
    </row>
    <row r="37" spans="1:28" s="370" customFormat="1" ht="30.75" customHeight="1">
      <c r="A37" s="689" t="s">
        <v>519</v>
      </c>
      <c r="B37" s="674" t="s">
        <v>550</v>
      </c>
      <c r="C37" s="689" t="s">
        <v>667</v>
      </c>
      <c r="D37" s="713" t="s">
        <v>666</v>
      </c>
      <c r="E37" s="675">
        <v>3</v>
      </c>
      <c r="F37" s="676">
        <v>521130</v>
      </c>
      <c r="G37" s="718" t="s">
        <v>852</v>
      </c>
      <c r="H37" s="685">
        <v>0</v>
      </c>
      <c r="I37" s="678">
        <v>114.91</v>
      </c>
      <c r="J37" s="678">
        <v>0</v>
      </c>
      <c r="K37" s="678">
        <v>278.08</v>
      </c>
      <c r="L37" s="678">
        <v>1</v>
      </c>
      <c r="M37" s="678">
        <f t="shared" ref="M37:M75" si="23">K37-L37</f>
        <v>277.08</v>
      </c>
      <c r="N37" s="686">
        <v>0</v>
      </c>
      <c r="O37" s="678">
        <v>0</v>
      </c>
      <c r="P37" s="687">
        <v>0</v>
      </c>
      <c r="Q37" s="678">
        <v>126.14</v>
      </c>
      <c r="R37" s="678">
        <v>84.72</v>
      </c>
      <c r="S37" s="678">
        <f t="shared" si="14"/>
        <v>41.42</v>
      </c>
      <c r="T37" s="678">
        <v>0</v>
      </c>
      <c r="U37" s="685">
        <v>0</v>
      </c>
      <c r="V37" s="678">
        <f t="shared" si="3"/>
        <v>0</v>
      </c>
      <c r="W37" s="682"/>
      <c r="X37" s="686">
        <v>0</v>
      </c>
      <c r="Y37" s="678">
        <v>0</v>
      </c>
      <c r="Z37" s="678">
        <v>0</v>
      </c>
      <c r="AA37" s="688"/>
      <c r="AB37" s="678">
        <f t="shared" si="15"/>
        <v>433.40999999999997</v>
      </c>
    </row>
    <row r="38" spans="1:28" s="370" customFormat="1" ht="30.75" customHeight="1">
      <c r="A38" s="689" t="s">
        <v>519</v>
      </c>
      <c r="B38" s="674" t="s">
        <v>550</v>
      </c>
      <c r="C38" s="689" t="s">
        <v>653</v>
      </c>
      <c r="D38" s="713" t="s">
        <v>652</v>
      </c>
      <c r="E38" s="675">
        <v>3</v>
      </c>
      <c r="F38" s="684">
        <v>422105</v>
      </c>
      <c r="G38" s="718" t="s">
        <v>852</v>
      </c>
      <c r="H38" s="685">
        <v>0</v>
      </c>
      <c r="I38" s="678">
        <v>121.77</v>
      </c>
      <c r="J38" s="678">
        <v>0</v>
      </c>
      <c r="K38" s="678">
        <v>278.08</v>
      </c>
      <c r="L38" s="678">
        <v>1</v>
      </c>
      <c r="M38" s="678">
        <f t="shared" si="23"/>
        <v>277.08</v>
      </c>
      <c r="N38" s="686">
        <v>0</v>
      </c>
      <c r="O38" s="678">
        <v>0</v>
      </c>
      <c r="P38" s="687">
        <f t="shared" ref="P38:P75" si="24">N38-O38</f>
        <v>0</v>
      </c>
      <c r="Q38" s="678">
        <v>134.55000000000001</v>
      </c>
      <c r="R38" s="678">
        <v>84.72</v>
      </c>
      <c r="S38" s="678">
        <f t="shared" si="14"/>
        <v>49.830000000000013</v>
      </c>
      <c r="T38" s="678">
        <v>0</v>
      </c>
      <c r="U38" s="685">
        <v>0</v>
      </c>
      <c r="V38" s="678">
        <f t="shared" si="3"/>
        <v>0</v>
      </c>
      <c r="W38" s="682"/>
      <c r="X38" s="686">
        <v>0</v>
      </c>
      <c r="Y38" s="678">
        <v>0</v>
      </c>
      <c r="Z38" s="678">
        <v>0</v>
      </c>
      <c r="AA38" s="688"/>
      <c r="AB38" s="678">
        <f t="shared" si="15"/>
        <v>448.67999999999995</v>
      </c>
    </row>
    <row r="39" spans="1:28" s="370" customFormat="1" ht="30.75" customHeight="1">
      <c r="A39" s="689" t="s">
        <v>519</v>
      </c>
      <c r="B39" s="674" t="s">
        <v>550</v>
      </c>
      <c r="C39" s="689" t="s">
        <v>592</v>
      </c>
      <c r="D39" s="711" t="s">
        <v>593</v>
      </c>
      <c r="E39" s="675">
        <v>2</v>
      </c>
      <c r="F39" s="684">
        <v>223505</v>
      </c>
      <c r="G39" s="718" t="s">
        <v>852</v>
      </c>
      <c r="H39" s="685">
        <v>0</v>
      </c>
      <c r="I39" s="678">
        <v>247.58</v>
      </c>
      <c r="J39" s="678">
        <v>0</v>
      </c>
      <c r="K39" s="678">
        <v>278.08</v>
      </c>
      <c r="L39" s="678">
        <v>1</v>
      </c>
      <c r="M39" s="678">
        <f t="shared" si="23"/>
        <v>277.08</v>
      </c>
      <c r="N39" s="686">
        <v>0</v>
      </c>
      <c r="O39" s="678">
        <v>0</v>
      </c>
      <c r="P39" s="687">
        <f t="shared" si="24"/>
        <v>0</v>
      </c>
      <c r="Q39" s="678">
        <v>0</v>
      </c>
      <c r="R39" s="678">
        <v>0</v>
      </c>
      <c r="S39" s="678">
        <f t="shared" si="14"/>
        <v>0</v>
      </c>
      <c r="T39" s="678">
        <v>0</v>
      </c>
      <c r="U39" s="685">
        <v>0</v>
      </c>
      <c r="V39" s="678">
        <f t="shared" si="3"/>
        <v>0</v>
      </c>
      <c r="W39" s="682"/>
      <c r="X39" s="686">
        <v>0</v>
      </c>
      <c r="Y39" s="678">
        <v>0</v>
      </c>
      <c r="Z39" s="678">
        <v>0</v>
      </c>
      <c r="AA39" s="688"/>
      <c r="AB39" s="678">
        <f t="shared" si="15"/>
        <v>524.66</v>
      </c>
    </row>
    <row r="40" spans="1:28" s="370" customFormat="1" ht="30.75" customHeight="1">
      <c r="A40" s="689" t="s">
        <v>519</v>
      </c>
      <c r="B40" s="674" t="s">
        <v>550</v>
      </c>
      <c r="C40" s="689" t="s">
        <v>594</v>
      </c>
      <c r="D40" s="711" t="s">
        <v>595</v>
      </c>
      <c r="E40" s="675">
        <v>3</v>
      </c>
      <c r="F40" s="676">
        <v>782320</v>
      </c>
      <c r="G40" s="718" t="s">
        <v>852</v>
      </c>
      <c r="H40" s="685">
        <v>0</v>
      </c>
      <c r="I40" s="678">
        <v>185.74</v>
      </c>
      <c r="J40" s="678">
        <v>0</v>
      </c>
      <c r="K40" s="678">
        <v>278.08</v>
      </c>
      <c r="L40" s="678">
        <v>1</v>
      </c>
      <c r="M40" s="678">
        <f t="shared" si="23"/>
        <v>277.08</v>
      </c>
      <c r="N40" s="686">
        <v>0</v>
      </c>
      <c r="O40" s="678">
        <v>0</v>
      </c>
      <c r="P40" s="687">
        <f t="shared" si="24"/>
        <v>0</v>
      </c>
      <c r="Q40" s="678">
        <v>318.32</v>
      </c>
      <c r="R40" s="678">
        <v>97.65</v>
      </c>
      <c r="S40" s="678">
        <f t="shared" si="14"/>
        <v>220.67</v>
      </c>
      <c r="T40" s="678">
        <v>0</v>
      </c>
      <c r="U40" s="685">
        <v>0</v>
      </c>
      <c r="V40" s="678">
        <f t="shared" si="3"/>
        <v>0</v>
      </c>
      <c r="W40" s="682"/>
      <c r="X40" s="686">
        <v>0</v>
      </c>
      <c r="Y40" s="678">
        <v>0</v>
      </c>
      <c r="Z40" s="678">
        <v>0</v>
      </c>
      <c r="AA40" s="688"/>
      <c r="AB40" s="678">
        <f t="shared" si="15"/>
        <v>683.49</v>
      </c>
    </row>
    <row r="41" spans="1:28" s="370" customFormat="1" ht="30.75" customHeight="1">
      <c r="A41" s="689" t="s">
        <v>519</v>
      </c>
      <c r="B41" s="674" t="s">
        <v>550</v>
      </c>
      <c r="C41" s="689" t="s">
        <v>723</v>
      </c>
      <c r="D41" s="711" t="s">
        <v>724</v>
      </c>
      <c r="E41" s="675">
        <v>3</v>
      </c>
      <c r="F41" s="676">
        <v>517420</v>
      </c>
      <c r="G41" s="718" t="s">
        <v>852</v>
      </c>
      <c r="H41" s="685">
        <v>0</v>
      </c>
      <c r="I41" s="678">
        <v>128.63</v>
      </c>
      <c r="J41" s="678">
        <v>0</v>
      </c>
      <c r="K41" s="678">
        <v>278.08</v>
      </c>
      <c r="L41" s="678">
        <v>1</v>
      </c>
      <c r="M41" s="678">
        <f t="shared" si="23"/>
        <v>277.08</v>
      </c>
      <c r="N41" s="686">
        <v>0</v>
      </c>
      <c r="O41" s="678">
        <v>0</v>
      </c>
      <c r="P41" s="687">
        <f t="shared" si="24"/>
        <v>0</v>
      </c>
      <c r="Q41" s="678">
        <v>126.14</v>
      </c>
      <c r="R41" s="678">
        <v>84.72</v>
      </c>
      <c r="S41" s="678">
        <f t="shared" si="14"/>
        <v>41.42</v>
      </c>
      <c r="T41" s="678">
        <v>0</v>
      </c>
      <c r="U41" s="685">
        <v>0</v>
      </c>
      <c r="V41" s="678">
        <f t="shared" si="3"/>
        <v>0</v>
      </c>
      <c r="W41" s="682"/>
      <c r="X41" s="686">
        <v>0</v>
      </c>
      <c r="Y41" s="678">
        <v>0</v>
      </c>
      <c r="Z41" s="678">
        <v>0</v>
      </c>
      <c r="AA41" s="688"/>
      <c r="AB41" s="678">
        <f t="shared" si="15"/>
        <v>447.13</v>
      </c>
    </row>
    <row r="42" spans="1:28" s="370" customFormat="1" ht="30.75" customHeight="1">
      <c r="A42" s="689" t="s">
        <v>519</v>
      </c>
      <c r="B42" s="674" t="s">
        <v>550</v>
      </c>
      <c r="C42" s="689" t="s">
        <v>698</v>
      </c>
      <c r="D42" s="711" t="s">
        <v>699</v>
      </c>
      <c r="E42" s="675">
        <v>3</v>
      </c>
      <c r="F42" s="676">
        <v>782320</v>
      </c>
      <c r="G42" s="718" t="s">
        <v>852</v>
      </c>
      <c r="H42" s="685">
        <v>0</v>
      </c>
      <c r="I42" s="678">
        <v>188.23</v>
      </c>
      <c r="J42" s="678">
        <v>0</v>
      </c>
      <c r="K42" s="678">
        <v>278.08</v>
      </c>
      <c r="L42" s="678">
        <v>1</v>
      </c>
      <c r="M42" s="678">
        <f>K42-L42</f>
        <v>277.08</v>
      </c>
      <c r="N42" s="686">
        <v>0</v>
      </c>
      <c r="O42" s="678">
        <v>0</v>
      </c>
      <c r="P42" s="687">
        <f t="shared" si="24"/>
        <v>0</v>
      </c>
      <c r="Q42" s="678">
        <v>0</v>
      </c>
      <c r="R42" s="678">
        <v>0</v>
      </c>
      <c r="S42" s="678">
        <f t="shared" si="14"/>
        <v>0</v>
      </c>
      <c r="T42" s="678">
        <v>0</v>
      </c>
      <c r="U42" s="685">
        <v>0</v>
      </c>
      <c r="V42" s="678">
        <f t="shared" si="3"/>
        <v>0</v>
      </c>
      <c r="W42" s="682"/>
      <c r="X42" s="686">
        <v>0</v>
      </c>
      <c r="Y42" s="678">
        <v>0</v>
      </c>
      <c r="Z42" s="678">
        <v>0</v>
      </c>
      <c r="AA42" s="688"/>
      <c r="AB42" s="678">
        <f t="shared" si="15"/>
        <v>465.30999999999995</v>
      </c>
    </row>
    <row r="43" spans="1:28" s="370" customFormat="1" ht="30.75" customHeight="1">
      <c r="A43" s="689" t="s">
        <v>519</v>
      </c>
      <c r="B43" s="674" t="s">
        <v>550</v>
      </c>
      <c r="C43" s="689" t="s">
        <v>775</v>
      </c>
      <c r="D43" s="711" t="s">
        <v>776</v>
      </c>
      <c r="E43" s="675">
        <v>3</v>
      </c>
      <c r="F43" s="684">
        <v>252405</v>
      </c>
      <c r="G43" s="718" t="s">
        <v>852</v>
      </c>
      <c r="H43" s="685">
        <v>0</v>
      </c>
      <c r="I43" s="678">
        <v>196.64</v>
      </c>
      <c r="J43" s="678">
        <v>0</v>
      </c>
      <c r="K43" s="678">
        <v>278.08</v>
      </c>
      <c r="L43" s="678">
        <v>1</v>
      </c>
      <c r="M43" s="678">
        <f>K43-L43</f>
        <v>277.08</v>
      </c>
      <c r="N43" s="686">
        <v>0</v>
      </c>
      <c r="O43" s="678">
        <v>0</v>
      </c>
      <c r="P43" s="687">
        <f t="shared" si="24"/>
        <v>0</v>
      </c>
      <c r="Q43" s="678">
        <v>0</v>
      </c>
      <c r="R43" s="678">
        <v>0</v>
      </c>
      <c r="S43" s="678">
        <f t="shared" si="14"/>
        <v>0</v>
      </c>
      <c r="T43" s="678">
        <v>77.569999999999993</v>
      </c>
      <c r="U43" s="685">
        <v>0</v>
      </c>
      <c r="V43" s="678">
        <f t="shared" si="3"/>
        <v>77.569999999999993</v>
      </c>
      <c r="W43" s="690" t="s">
        <v>777</v>
      </c>
      <c r="X43" s="686">
        <v>0</v>
      </c>
      <c r="Y43" s="678">
        <v>0</v>
      </c>
      <c r="Z43" s="678">
        <v>0</v>
      </c>
      <c r="AA43" s="688"/>
      <c r="AB43" s="678">
        <f t="shared" si="15"/>
        <v>551.29</v>
      </c>
    </row>
    <row r="44" spans="1:28" s="370" customFormat="1" ht="30.75" customHeight="1">
      <c r="A44" s="689" t="s">
        <v>519</v>
      </c>
      <c r="B44" s="674" t="s">
        <v>550</v>
      </c>
      <c r="C44" s="689" t="s">
        <v>596</v>
      </c>
      <c r="D44" s="711" t="s">
        <v>597</v>
      </c>
      <c r="E44" s="675">
        <v>3</v>
      </c>
      <c r="F44" s="684">
        <v>514320</v>
      </c>
      <c r="G44" s="718" t="s">
        <v>852</v>
      </c>
      <c r="H44" s="685">
        <v>0</v>
      </c>
      <c r="I44" s="678">
        <v>137.61000000000001</v>
      </c>
      <c r="J44" s="678">
        <v>0</v>
      </c>
      <c r="K44" s="678">
        <v>0</v>
      </c>
      <c r="L44" s="678">
        <v>0</v>
      </c>
      <c r="M44" s="678">
        <f t="shared" si="23"/>
        <v>0</v>
      </c>
      <c r="N44" s="686">
        <v>0</v>
      </c>
      <c r="O44" s="678">
        <v>0</v>
      </c>
      <c r="P44" s="687">
        <f t="shared" si="24"/>
        <v>0</v>
      </c>
      <c r="Q44" s="678">
        <v>0</v>
      </c>
      <c r="R44" s="678">
        <v>0</v>
      </c>
      <c r="S44" s="678">
        <f t="shared" si="14"/>
        <v>0</v>
      </c>
      <c r="T44" s="678">
        <v>0</v>
      </c>
      <c r="U44" s="685">
        <v>0</v>
      </c>
      <c r="V44" s="678">
        <f t="shared" si="3"/>
        <v>0</v>
      </c>
      <c r="W44" s="693"/>
      <c r="X44" s="686">
        <v>0</v>
      </c>
      <c r="Y44" s="678">
        <v>0</v>
      </c>
      <c r="Z44" s="678">
        <v>0</v>
      </c>
      <c r="AA44" s="688"/>
      <c r="AB44" s="678">
        <f t="shared" si="15"/>
        <v>137.61000000000001</v>
      </c>
    </row>
    <row r="45" spans="1:28" s="371" customFormat="1" ht="30.75" customHeight="1">
      <c r="A45" s="689" t="s">
        <v>519</v>
      </c>
      <c r="B45" s="674" t="s">
        <v>550</v>
      </c>
      <c r="C45" s="689" t="s">
        <v>598</v>
      </c>
      <c r="D45" s="711" t="s">
        <v>599</v>
      </c>
      <c r="E45" s="675">
        <v>2</v>
      </c>
      <c r="F45" s="684">
        <v>223505</v>
      </c>
      <c r="G45" s="718" t="s">
        <v>852</v>
      </c>
      <c r="H45" s="685">
        <v>0</v>
      </c>
      <c r="I45" s="678">
        <v>278.37</v>
      </c>
      <c r="J45" s="678">
        <v>0</v>
      </c>
      <c r="K45" s="678">
        <v>278.08</v>
      </c>
      <c r="L45" s="678">
        <v>1</v>
      </c>
      <c r="M45" s="678">
        <f t="shared" si="23"/>
        <v>277.08</v>
      </c>
      <c r="N45" s="686">
        <v>0</v>
      </c>
      <c r="O45" s="678">
        <v>0</v>
      </c>
      <c r="P45" s="687">
        <f t="shared" si="24"/>
        <v>0</v>
      </c>
      <c r="Q45" s="678">
        <v>0</v>
      </c>
      <c r="R45" s="678">
        <v>0</v>
      </c>
      <c r="S45" s="678">
        <f t="shared" si="14"/>
        <v>0</v>
      </c>
      <c r="T45" s="678">
        <v>0</v>
      </c>
      <c r="U45" s="685">
        <v>0</v>
      </c>
      <c r="V45" s="678">
        <f t="shared" si="3"/>
        <v>0</v>
      </c>
      <c r="W45" s="678"/>
      <c r="X45" s="686">
        <v>0</v>
      </c>
      <c r="Y45" s="678">
        <v>0</v>
      </c>
      <c r="Z45" s="678">
        <v>0</v>
      </c>
      <c r="AA45" s="688"/>
      <c r="AB45" s="678">
        <f t="shared" si="15"/>
        <v>555.45000000000005</v>
      </c>
    </row>
    <row r="46" spans="1:28" s="267" customFormat="1" ht="30.75" customHeight="1">
      <c r="A46" s="710" t="s">
        <v>519</v>
      </c>
      <c r="B46" s="694" t="s">
        <v>550</v>
      </c>
      <c r="C46" s="710" t="s">
        <v>725</v>
      </c>
      <c r="D46" s="714" t="s">
        <v>726</v>
      </c>
      <c r="E46" s="695">
        <v>2</v>
      </c>
      <c r="F46" s="696">
        <v>322205</v>
      </c>
      <c r="G46" s="718" t="s">
        <v>852</v>
      </c>
      <c r="H46" s="697">
        <v>0</v>
      </c>
      <c r="I46" s="698">
        <v>151.16</v>
      </c>
      <c r="J46" s="698">
        <v>0</v>
      </c>
      <c r="K46" s="678">
        <v>278.08</v>
      </c>
      <c r="L46" s="698">
        <v>1</v>
      </c>
      <c r="M46" s="698">
        <f t="shared" si="23"/>
        <v>277.08</v>
      </c>
      <c r="N46" s="699">
        <v>0</v>
      </c>
      <c r="O46" s="698">
        <v>0</v>
      </c>
      <c r="P46" s="700">
        <f t="shared" si="24"/>
        <v>0</v>
      </c>
      <c r="Q46" s="698">
        <v>0</v>
      </c>
      <c r="R46" s="698">
        <v>0</v>
      </c>
      <c r="S46" s="698">
        <f t="shared" si="14"/>
        <v>0</v>
      </c>
      <c r="T46" s="698">
        <v>0</v>
      </c>
      <c r="U46" s="697">
        <v>0</v>
      </c>
      <c r="V46" s="698">
        <f t="shared" si="3"/>
        <v>0</v>
      </c>
      <c r="W46" s="698"/>
      <c r="X46" s="699">
        <v>0</v>
      </c>
      <c r="Y46" s="698">
        <v>0</v>
      </c>
      <c r="Z46" s="698">
        <v>0</v>
      </c>
      <c r="AA46" s="701"/>
      <c r="AB46" s="698">
        <f t="shared" si="15"/>
        <v>428.24</v>
      </c>
    </row>
    <row r="47" spans="1:28" s="371" customFormat="1" ht="30.75" customHeight="1">
      <c r="A47" s="689" t="s">
        <v>519</v>
      </c>
      <c r="B47" s="674" t="s">
        <v>550</v>
      </c>
      <c r="C47" s="689" t="s">
        <v>600</v>
      </c>
      <c r="D47" s="711" t="s">
        <v>601</v>
      </c>
      <c r="E47" s="675">
        <v>2</v>
      </c>
      <c r="F47" s="684">
        <v>223505</v>
      </c>
      <c r="G47" s="718" t="s">
        <v>852</v>
      </c>
      <c r="H47" s="685">
        <v>0</v>
      </c>
      <c r="I47" s="678">
        <v>277.73</v>
      </c>
      <c r="J47" s="678">
        <v>0</v>
      </c>
      <c r="K47" s="678">
        <v>278.08</v>
      </c>
      <c r="L47" s="678">
        <v>1</v>
      </c>
      <c r="M47" s="678">
        <f t="shared" si="23"/>
        <v>277.08</v>
      </c>
      <c r="N47" s="686">
        <v>0</v>
      </c>
      <c r="O47" s="678">
        <v>0</v>
      </c>
      <c r="P47" s="687">
        <f t="shared" si="24"/>
        <v>0</v>
      </c>
      <c r="Q47" s="678">
        <v>0</v>
      </c>
      <c r="R47" s="678">
        <v>0</v>
      </c>
      <c r="S47" s="678">
        <f t="shared" si="14"/>
        <v>0</v>
      </c>
      <c r="T47" s="678">
        <v>120.26</v>
      </c>
      <c r="U47" s="685">
        <v>0</v>
      </c>
      <c r="V47" s="678">
        <f t="shared" ref="V47:V50" si="25">T47-U47</f>
        <v>120.26</v>
      </c>
      <c r="W47" s="690" t="s">
        <v>777</v>
      </c>
      <c r="X47" s="686">
        <v>0</v>
      </c>
      <c r="Y47" s="678">
        <v>0</v>
      </c>
      <c r="Z47" s="678">
        <v>0</v>
      </c>
      <c r="AA47" s="688"/>
      <c r="AB47" s="678">
        <f t="shared" si="15"/>
        <v>675.06999999999994</v>
      </c>
    </row>
    <row r="48" spans="1:28" s="371" customFormat="1" ht="30.75" customHeight="1">
      <c r="A48" s="689" t="s">
        <v>519</v>
      </c>
      <c r="B48" s="674" t="s">
        <v>550</v>
      </c>
      <c r="C48" s="689" t="s">
        <v>602</v>
      </c>
      <c r="D48" s="713" t="s">
        <v>603</v>
      </c>
      <c r="E48" s="675">
        <v>2</v>
      </c>
      <c r="F48" s="684">
        <v>223505</v>
      </c>
      <c r="G48" s="718" t="s">
        <v>852</v>
      </c>
      <c r="H48" s="685">
        <v>0</v>
      </c>
      <c r="I48" s="678">
        <v>296.04000000000002</v>
      </c>
      <c r="J48" s="678">
        <v>0</v>
      </c>
      <c r="K48" s="678">
        <v>278.08</v>
      </c>
      <c r="L48" s="678">
        <v>1</v>
      </c>
      <c r="M48" s="678">
        <f t="shared" si="23"/>
        <v>277.08</v>
      </c>
      <c r="N48" s="686">
        <v>0</v>
      </c>
      <c r="O48" s="678">
        <v>0</v>
      </c>
      <c r="P48" s="687">
        <f t="shared" si="24"/>
        <v>0</v>
      </c>
      <c r="Q48" s="678">
        <v>0</v>
      </c>
      <c r="R48" s="678">
        <v>0</v>
      </c>
      <c r="S48" s="678">
        <f t="shared" si="14"/>
        <v>0</v>
      </c>
      <c r="T48" s="678">
        <v>0</v>
      </c>
      <c r="U48" s="685">
        <v>0</v>
      </c>
      <c r="V48" s="678">
        <f t="shared" si="25"/>
        <v>0</v>
      </c>
      <c r="W48" s="682"/>
      <c r="X48" s="686">
        <v>0</v>
      </c>
      <c r="Y48" s="678">
        <v>0</v>
      </c>
      <c r="Z48" s="678">
        <v>0</v>
      </c>
      <c r="AA48" s="688"/>
      <c r="AB48" s="678">
        <f t="shared" si="15"/>
        <v>573.12</v>
      </c>
    </row>
    <row r="49" spans="1:28" s="371" customFormat="1" ht="30.75" customHeight="1">
      <c r="A49" s="689" t="s">
        <v>519</v>
      </c>
      <c r="B49" s="674" t="s">
        <v>550</v>
      </c>
      <c r="C49" s="689" t="s">
        <v>794</v>
      </c>
      <c r="D49" s="713" t="s">
        <v>795</v>
      </c>
      <c r="E49" s="675">
        <v>3</v>
      </c>
      <c r="F49" s="684">
        <v>317210</v>
      </c>
      <c r="G49" s="718" t="s">
        <v>852</v>
      </c>
      <c r="H49" s="685">
        <v>0</v>
      </c>
      <c r="I49" s="678">
        <v>122.45</v>
      </c>
      <c r="J49" s="678">
        <v>0</v>
      </c>
      <c r="K49" s="678">
        <v>278.08</v>
      </c>
      <c r="L49" s="678">
        <v>1</v>
      </c>
      <c r="M49" s="678">
        <f t="shared" ref="M49" si="26">K49-L49</f>
        <v>277.08</v>
      </c>
      <c r="N49" s="686">
        <v>0</v>
      </c>
      <c r="O49" s="678">
        <v>0</v>
      </c>
      <c r="P49" s="687">
        <f t="shared" ref="P49" si="27">N49-O49</f>
        <v>0</v>
      </c>
      <c r="Q49" s="678">
        <v>0</v>
      </c>
      <c r="R49" s="678">
        <v>0</v>
      </c>
      <c r="S49" s="678">
        <f t="shared" ref="S49" si="28">Q49-R49</f>
        <v>0</v>
      </c>
      <c r="T49" s="678">
        <v>0</v>
      </c>
      <c r="U49" s="685">
        <v>0</v>
      </c>
      <c r="V49" s="678">
        <f t="shared" ref="V49" si="29">T49-U49</f>
        <v>0</v>
      </c>
      <c r="W49" s="682"/>
      <c r="X49" s="686"/>
      <c r="Y49" s="678"/>
      <c r="Z49" s="678"/>
      <c r="AA49" s="688"/>
      <c r="AB49" s="678">
        <f t="shared" si="15"/>
        <v>399.53</v>
      </c>
    </row>
    <row r="50" spans="1:28" s="371" customFormat="1" ht="30.75" customHeight="1">
      <c r="A50" s="689" t="s">
        <v>519</v>
      </c>
      <c r="B50" s="674" t="s">
        <v>550</v>
      </c>
      <c r="C50" s="689" t="s">
        <v>604</v>
      </c>
      <c r="D50" s="711" t="s">
        <v>605</v>
      </c>
      <c r="E50" s="675">
        <v>2</v>
      </c>
      <c r="F50" s="684">
        <v>251605</v>
      </c>
      <c r="G50" s="718" t="s">
        <v>852</v>
      </c>
      <c r="H50" s="685">
        <v>0</v>
      </c>
      <c r="I50" s="678">
        <v>208.16</v>
      </c>
      <c r="J50" s="678">
        <v>0</v>
      </c>
      <c r="K50" s="678">
        <v>278.08</v>
      </c>
      <c r="L50" s="678">
        <v>1</v>
      </c>
      <c r="M50" s="678">
        <f t="shared" si="23"/>
        <v>277.08</v>
      </c>
      <c r="N50" s="686">
        <v>0</v>
      </c>
      <c r="O50" s="678">
        <v>0</v>
      </c>
      <c r="P50" s="687">
        <f t="shared" si="24"/>
        <v>0</v>
      </c>
      <c r="Q50" s="678">
        <v>0</v>
      </c>
      <c r="R50" s="678">
        <v>0</v>
      </c>
      <c r="S50" s="678">
        <f t="shared" ref="S50:S75" si="30">Q50-R50</f>
        <v>0</v>
      </c>
      <c r="T50" s="678">
        <v>0</v>
      </c>
      <c r="U50" s="685">
        <v>0</v>
      </c>
      <c r="V50" s="678">
        <f t="shared" si="25"/>
        <v>0</v>
      </c>
      <c r="W50" s="682"/>
      <c r="X50" s="686">
        <v>0</v>
      </c>
      <c r="Y50" s="678">
        <v>0</v>
      </c>
      <c r="Z50" s="678">
        <v>0</v>
      </c>
      <c r="AA50" s="688"/>
      <c r="AB50" s="678">
        <f t="shared" ref="AB50:AB75" si="31">SUM(Z50,V50,S50,P50,M50,J50,I50)</f>
        <v>485.24</v>
      </c>
    </row>
    <row r="51" spans="1:28" s="371" customFormat="1" ht="30.75" customHeight="1">
      <c r="A51" s="689" t="s">
        <v>519</v>
      </c>
      <c r="B51" s="674" t="s">
        <v>550</v>
      </c>
      <c r="C51" s="689" t="s">
        <v>606</v>
      </c>
      <c r="D51" s="713" t="s">
        <v>607</v>
      </c>
      <c r="E51" s="675">
        <v>3</v>
      </c>
      <c r="F51" s="684">
        <v>517420</v>
      </c>
      <c r="G51" s="718" t="s">
        <v>852</v>
      </c>
      <c r="H51" s="685">
        <v>0</v>
      </c>
      <c r="I51" s="678">
        <v>112.96</v>
      </c>
      <c r="J51" s="678">
        <v>0</v>
      </c>
      <c r="K51" s="678">
        <v>278.08</v>
      </c>
      <c r="L51" s="678">
        <v>1</v>
      </c>
      <c r="M51" s="678">
        <f t="shared" si="23"/>
        <v>277.08</v>
      </c>
      <c r="N51" s="686">
        <v>0</v>
      </c>
      <c r="O51" s="678">
        <v>0</v>
      </c>
      <c r="P51" s="687">
        <f t="shared" si="24"/>
        <v>0</v>
      </c>
      <c r="Q51" s="678">
        <v>0</v>
      </c>
      <c r="R51" s="678">
        <v>0</v>
      </c>
      <c r="S51" s="678">
        <f t="shared" si="30"/>
        <v>0</v>
      </c>
      <c r="T51" s="678">
        <v>0</v>
      </c>
      <c r="U51" s="685">
        <v>0</v>
      </c>
      <c r="V51" s="678">
        <f t="shared" ref="V51:V75" si="32">T51-U51</f>
        <v>0</v>
      </c>
      <c r="W51" s="682"/>
      <c r="X51" s="686">
        <v>0</v>
      </c>
      <c r="Y51" s="678">
        <v>0</v>
      </c>
      <c r="Z51" s="678">
        <v>0</v>
      </c>
      <c r="AA51" s="688"/>
      <c r="AB51" s="678">
        <f t="shared" si="31"/>
        <v>390.03999999999996</v>
      </c>
    </row>
    <row r="52" spans="1:28" s="371" customFormat="1" ht="30.75" customHeight="1">
      <c r="A52" s="689" t="s">
        <v>519</v>
      </c>
      <c r="B52" s="674" t="s">
        <v>550</v>
      </c>
      <c r="C52" s="689" t="s">
        <v>727</v>
      </c>
      <c r="D52" s="713" t="s">
        <v>728</v>
      </c>
      <c r="E52" s="675">
        <v>3</v>
      </c>
      <c r="F52" s="676">
        <v>411010</v>
      </c>
      <c r="G52" s="718" t="s">
        <v>852</v>
      </c>
      <c r="H52" s="685">
        <v>0</v>
      </c>
      <c r="I52" s="678">
        <v>112.96</v>
      </c>
      <c r="J52" s="678">
        <v>0</v>
      </c>
      <c r="K52" s="678">
        <v>278.08</v>
      </c>
      <c r="L52" s="678">
        <v>1</v>
      </c>
      <c r="M52" s="678">
        <f t="shared" si="23"/>
        <v>277.08</v>
      </c>
      <c r="N52" s="686">
        <v>0</v>
      </c>
      <c r="O52" s="678">
        <v>0</v>
      </c>
      <c r="P52" s="687">
        <f t="shared" si="24"/>
        <v>0</v>
      </c>
      <c r="Q52" s="678">
        <v>0</v>
      </c>
      <c r="R52" s="678">
        <v>0</v>
      </c>
      <c r="S52" s="678">
        <f t="shared" si="30"/>
        <v>0</v>
      </c>
      <c r="T52" s="678">
        <v>77.569999999999993</v>
      </c>
      <c r="U52" s="685">
        <v>0</v>
      </c>
      <c r="V52" s="678">
        <f t="shared" si="32"/>
        <v>77.569999999999993</v>
      </c>
      <c r="W52" s="690" t="s">
        <v>777</v>
      </c>
      <c r="X52" s="686">
        <v>0</v>
      </c>
      <c r="Y52" s="678">
        <v>0</v>
      </c>
      <c r="Z52" s="678">
        <v>0</v>
      </c>
      <c r="AA52" s="688"/>
      <c r="AB52" s="678">
        <f t="shared" si="31"/>
        <v>467.60999999999996</v>
      </c>
    </row>
    <row r="53" spans="1:28" s="371" customFormat="1" ht="30.75" customHeight="1">
      <c r="A53" s="689" t="s">
        <v>519</v>
      </c>
      <c r="B53" s="674" t="s">
        <v>550</v>
      </c>
      <c r="C53" s="689" t="s">
        <v>608</v>
      </c>
      <c r="D53" s="711" t="s">
        <v>609</v>
      </c>
      <c r="E53" s="675">
        <v>3</v>
      </c>
      <c r="F53" s="676">
        <v>521130</v>
      </c>
      <c r="G53" s="718" t="s">
        <v>852</v>
      </c>
      <c r="H53" s="685">
        <v>0</v>
      </c>
      <c r="I53" s="678">
        <v>112.96</v>
      </c>
      <c r="J53" s="678">
        <v>0</v>
      </c>
      <c r="K53" s="678">
        <v>278.08</v>
      </c>
      <c r="L53" s="678">
        <v>1</v>
      </c>
      <c r="M53" s="678">
        <f t="shared" si="23"/>
        <v>277.08</v>
      </c>
      <c r="N53" s="686">
        <v>0</v>
      </c>
      <c r="O53" s="678">
        <v>0</v>
      </c>
      <c r="P53" s="687">
        <f t="shared" si="24"/>
        <v>0</v>
      </c>
      <c r="Q53" s="678">
        <v>269.10000000000002</v>
      </c>
      <c r="R53" s="678">
        <v>84.72</v>
      </c>
      <c r="S53" s="678">
        <f t="shared" si="30"/>
        <v>184.38000000000002</v>
      </c>
      <c r="T53" s="678">
        <v>0</v>
      </c>
      <c r="U53" s="685">
        <v>0</v>
      </c>
      <c r="V53" s="678">
        <f t="shared" si="32"/>
        <v>0</v>
      </c>
      <c r="W53" s="682"/>
      <c r="X53" s="686">
        <v>0</v>
      </c>
      <c r="Y53" s="678">
        <v>0</v>
      </c>
      <c r="Z53" s="678">
        <v>0</v>
      </c>
      <c r="AA53" s="688"/>
      <c r="AB53" s="678">
        <f t="shared" si="31"/>
        <v>574.42000000000007</v>
      </c>
    </row>
    <row r="54" spans="1:28" s="371" customFormat="1" ht="30.75" customHeight="1">
      <c r="A54" s="689" t="s">
        <v>519</v>
      </c>
      <c r="B54" s="674" t="s">
        <v>550</v>
      </c>
      <c r="C54" s="689" t="s">
        <v>610</v>
      </c>
      <c r="D54" s="711" t="s">
        <v>729</v>
      </c>
      <c r="E54" s="675">
        <v>2</v>
      </c>
      <c r="F54" s="676">
        <v>223505</v>
      </c>
      <c r="G54" s="718" t="s">
        <v>852</v>
      </c>
      <c r="H54" s="685">
        <v>0</v>
      </c>
      <c r="I54" s="678">
        <v>243.03</v>
      </c>
      <c r="J54" s="678">
        <v>0</v>
      </c>
      <c r="K54" s="678">
        <v>278.08</v>
      </c>
      <c r="L54" s="678">
        <v>1</v>
      </c>
      <c r="M54" s="678">
        <f t="shared" si="23"/>
        <v>277.08</v>
      </c>
      <c r="N54" s="686">
        <v>0</v>
      </c>
      <c r="O54" s="678">
        <v>0</v>
      </c>
      <c r="P54" s="687">
        <f t="shared" si="24"/>
        <v>0</v>
      </c>
      <c r="Q54" s="678">
        <v>0</v>
      </c>
      <c r="R54" s="678">
        <v>0</v>
      </c>
      <c r="S54" s="678">
        <f t="shared" si="30"/>
        <v>0</v>
      </c>
      <c r="T54" s="678">
        <v>0</v>
      </c>
      <c r="U54" s="685">
        <v>0</v>
      </c>
      <c r="V54" s="678">
        <f t="shared" si="32"/>
        <v>0</v>
      </c>
      <c r="W54" s="682"/>
      <c r="X54" s="686">
        <v>0</v>
      </c>
      <c r="Y54" s="678">
        <v>0</v>
      </c>
      <c r="Z54" s="678">
        <v>0</v>
      </c>
      <c r="AA54" s="688"/>
      <c r="AB54" s="678">
        <f t="shared" si="31"/>
        <v>520.11</v>
      </c>
    </row>
    <row r="55" spans="1:28" s="371" customFormat="1" ht="30.75" customHeight="1">
      <c r="A55" s="689" t="s">
        <v>519</v>
      </c>
      <c r="B55" s="674" t="s">
        <v>550</v>
      </c>
      <c r="C55" s="689" t="s">
        <v>781</v>
      </c>
      <c r="D55" s="711" t="s">
        <v>785</v>
      </c>
      <c r="E55" s="675">
        <v>2</v>
      </c>
      <c r="F55" s="676">
        <v>223506</v>
      </c>
      <c r="G55" s="718" t="s">
        <v>852</v>
      </c>
      <c r="H55" s="685"/>
      <c r="I55" s="678">
        <v>243.03</v>
      </c>
      <c r="J55" s="678">
        <v>0</v>
      </c>
      <c r="K55" s="678">
        <v>278.08</v>
      </c>
      <c r="L55" s="678">
        <v>1</v>
      </c>
      <c r="M55" s="678">
        <f t="shared" ref="M55" si="33">K55-L55</f>
        <v>277.08</v>
      </c>
      <c r="N55" s="686">
        <v>0</v>
      </c>
      <c r="O55" s="678">
        <v>0</v>
      </c>
      <c r="P55" s="687">
        <f t="shared" ref="P55" si="34">N55-O55</f>
        <v>0</v>
      </c>
      <c r="Q55" s="678">
        <v>0</v>
      </c>
      <c r="R55" s="678">
        <v>0</v>
      </c>
      <c r="S55" s="678">
        <f t="shared" ref="S55" si="35">Q55-R55</f>
        <v>0</v>
      </c>
      <c r="T55" s="678">
        <v>0</v>
      </c>
      <c r="U55" s="685">
        <v>0</v>
      </c>
      <c r="V55" s="678">
        <f t="shared" ref="V55" si="36">T55-U55</f>
        <v>0</v>
      </c>
      <c r="W55" s="682"/>
      <c r="X55" s="686">
        <v>0</v>
      </c>
      <c r="Y55" s="678">
        <v>0</v>
      </c>
      <c r="Z55" s="678">
        <v>0</v>
      </c>
      <c r="AA55" s="688"/>
      <c r="AB55" s="678">
        <f t="shared" ref="AB55" si="37">SUM(Z55,V55,S55,P55,M55,J55,I55)</f>
        <v>520.11</v>
      </c>
    </row>
    <row r="56" spans="1:28" s="368" customFormat="1" ht="30.75" customHeight="1">
      <c r="A56" s="689" t="s">
        <v>519</v>
      </c>
      <c r="B56" s="674" t="s">
        <v>550</v>
      </c>
      <c r="C56" s="689" t="s">
        <v>611</v>
      </c>
      <c r="D56" s="711" t="s">
        <v>612</v>
      </c>
      <c r="E56" s="675">
        <v>3</v>
      </c>
      <c r="F56" s="684">
        <v>252545</v>
      </c>
      <c r="G56" s="718" t="s">
        <v>852</v>
      </c>
      <c r="H56" s="685">
        <v>0</v>
      </c>
      <c r="I56" s="678">
        <v>196.64</v>
      </c>
      <c r="J56" s="678">
        <v>0</v>
      </c>
      <c r="K56" s="678">
        <v>278.08</v>
      </c>
      <c r="L56" s="702">
        <v>1</v>
      </c>
      <c r="M56" s="678">
        <f t="shared" si="23"/>
        <v>277.08</v>
      </c>
      <c r="N56" s="686">
        <v>0</v>
      </c>
      <c r="O56" s="678">
        <v>0</v>
      </c>
      <c r="P56" s="687">
        <f t="shared" si="24"/>
        <v>0</v>
      </c>
      <c r="Q56" s="678">
        <v>0</v>
      </c>
      <c r="R56" s="678">
        <v>0</v>
      </c>
      <c r="S56" s="678">
        <f t="shared" si="30"/>
        <v>0</v>
      </c>
      <c r="T56" s="678">
        <v>77.569999999999993</v>
      </c>
      <c r="U56" s="685">
        <v>0</v>
      </c>
      <c r="V56" s="678">
        <f t="shared" si="32"/>
        <v>77.569999999999993</v>
      </c>
      <c r="W56" s="690" t="s">
        <v>777</v>
      </c>
      <c r="X56" s="686">
        <v>0</v>
      </c>
      <c r="Y56" s="678">
        <v>0</v>
      </c>
      <c r="Z56" s="678">
        <v>0</v>
      </c>
      <c r="AA56" s="688"/>
      <c r="AB56" s="678">
        <f t="shared" si="31"/>
        <v>551.29</v>
      </c>
    </row>
    <row r="57" spans="1:28" s="368" customFormat="1" ht="30.75" customHeight="1">
      <c r="A57" s="689" t="s">
        <v>519</v>
      </c>
      <c r="B57" s="674" t="s">
        <v>550</v>
      </c>
      <c r="C57" s="689" t="s">
        <v>613</v>
      </c>
      <c r="D57" s="711" t="s">
        <v>700</v>
      </c>
      <c r="E57" s="675">
        <v>3</v>
      </c>
      <c r="F57" s="676">
        <v>411010</v>
      </c>
      <c r="G57" s="718" t="s">
        <v>852</v>
      </c>
      <c r="H57" s="685">
        <v>0</v>
      </c>
      <c r="I57" s="678">
        <v>112.96</v>
      </c>
      <c r="J57" s="678">
        <v>0</v>
      </c>
      <c r="K57" s="678">
        <v>278.07</v>
      </c>
      <c r="L57" s="678">
        <v>1</v>
      </c>
      <c r="M57" s="678">
        <f t="shared" si="23"/>
        <v>277.07</v>
      </c>
      <c r="N57" s="686">
        <v>0</v>
      </c>
      <c r="O57" s="678">
        <v>0</v>
      </c>
      <c r="P57" s="687">
        <f t="shared" si="24"/>
        <v>0</v>
      </c>
      <c r="Q57" s="678">
        <v>0</v>
      </c>
      <c r="R57" s="678">
        <v>0</v>
      </c>
      <c r="S57" s="678">
        <f t="shared" si="30"/>
        <v>0</v>
      </c>
      <c r="T57" s="678">
        <v>0</v>
      </c>
      <c r="U57" s="685">
        <v>0</v>
      </c>
      <c r="V57" s="678">
        <f t="shared" si="32"/>
        <v>0</v>
      </c>
      <c r="W57" s="682"/>
      <c r="X57" s="686">
        <v>0</v>
      </c>
      <c r="Y57" s="678">
        <v>0</v>
      </c>
      <c r="Z57" s="678">
        <v>0</v>
      </c>
      <c r="AA57" s="688"/>
      <c r="AB57" s="678">
        <f t="shared" si="31"/>
        <v>390.03</v>
      </c>
    </row>
    <row r="58" spans="1:28" s="368" customFormat="1" ht="30.75" customHeight="1">
      <c r="A58" s="689" t="s">
        <v>519</v>
      </c>
      <c r="B58" s="674" t="s">
        <v>550</v>
      </c>
      <c r="C58" s="689" t="s">
        <v>614</v>
      </c>
      <c r="D58" s="711" t="s">
        <v>615</v>
      </c>
      <c r="E58" s="675">
        <v>3</v>
      </c>
      <c r="F58" s="684">
        <v>517420</v>
      </c>
      <c r="G58" s="718" t="s">
        <v>852</v>
      </c>
      <c r="H58" s="685">
        <v>0</v>
      </c>
      <c r="I58" s="678">
        <v>112.96</v>
      </c>
      <c r="J58" s="678">
        <v>0</v>
      </c>
      <c r="K58" s="678">
        <v>278.07</v>
      </c>
      <c r="L58" s="678">
        <v>1</v>
      </c>
      <c r="M58" s="678">
        <v>0</v>
      </c>
      <c r="N58" s="686">
        <v>0</v>
      </c>
      <c r="O58" s="678">
        <v>0</v>
      </c>
      <c r="P58" s="687">
        <f t="shared" si="24"/>
        <v>0</v>
      </c>
      <c r="Q58" s="678">
        <v>0</v>
      </c>
      <c r="R58" s="678">
        <v>0</v>
      </c>
      <c r="S58" s="678">
        <f t="shared" si="30"/>
        <v>0</v>
      </c>
      <c r="T58" s="678">
        <v>0</v>
      </c>
      <c r="U58" s="685">
        <v>0</v>
      </c>
      <c r="V58" s="678">
        <f t="shared" si="32"/>
        <v>0</v>
      </c>
      <c r="W58" s="682"/>
      <c r="X58" s="686">
        <v>0</v>
      </c>
      <c r="Y58" s="678">
        <v>0</v>
      </c>
      <c r="Z58" s="678">
        <v>0</v>
      </c>
      <c r="AA58" s="688"/>
      <c r="AB58" s="678">
        <f t="shared" si="31"/>
        <v>112.96</v>
      </c>
    </row>
    <row r="59" spans="1:28" s="267" customFormat="1" ht="30.75" customHeight="1">
      <c r="A59" s="710" t="s">
        <v>519</v>
      </c>
      <c r="B59" s="694" t="s">
        <v>550</v>
      </c>
      <c r="C59" s="710" t="s">
        <v>616</v>
      </c>
      <c r="D59" s="714" t="s">
        <v>617</v>
      </c>
      <c r="E59" s="695">
        <v>2</v>
      </c>
      <c r="F59" s="696">
        <v>223505</v>
      </c>
      <c r="G59" s="718" t="s">
        <v>852</v>
      </c>
      <c r="H59" s="697">
        <v>0</v>
      </c>
      <c r="I59" s="698">
        <v>201.94</v>
      </c>
      <c r="J59" s="698">
        <v>0</v>
      </c>
      <c r="K59" s="698">
        <v>0</v>
      </c>
      <c r="L59" s="698">
        <v>0</v>
      </c>
      <c r="M59" s="698">
        <f t="shared" si="23"/>
        <v>0</v>
      </c>
      <c r="N59" s="699">
        <v>0</v>
      </c>
      <c r="O59" s="698">
        <v>0</v>
      </c>
      <c r="P59" s="700">
        <f t="shared" si="24"/>
        <v>0</v>
      </c>
      <c r="Q59" s="698">
        <v>0</v>
      </c>
      <c r="R59" s="698">
        <v>0</v>
      </c>
      <c r="S59" s="698">
        <f t="shared" si="30"/>
        <v>0</v>
      </c>
      <c r="T59" s="698">
        <v>0</v>
      </c>
      <c r="U59" s="697">
        <v>0</v>
      </c>
      <c r="V59" s="698">
        <f t="shared" si="32"/>
        <v>0</v>
      </c>
      <c r="W59" s="703"/>
      <c r="X59" s="699">
        <v>0</v>
      </c>
      <c r="Y59" s="698">
        <v>0</v>
      </c>
      <c r="Z59" s="698">
        <v>0</v>
      </c>
      <c r="AA59" s="701"/>
      <c r="AB59" s="698">
        <f t="shared" si="31"/>
        <v>201.94</v>
      </c>
    </row>
    <row r="60" spans="1:28" s="371" customFormat="1" ht="30.75" customHeight="1">
      <c r="A60" s="689" t="s">
        <v>519</v>
      </c>
      <c r="B60" s="674" t="s">
        <v>550</v>
      </c>
      <c r="C60" s="689" t="s">
        <v>618</v>
      </c>
      <c r="D60" s="711" t="s">
        <v>619</v>
      </c>
      <c r="E60" s="675">
        <v>1</v>
      </c>
      <c r="F60" s="684">
        <v>225124</v>
      </c>
      <c r="G60" s="718" t="s">
        <v>852</v>
      </c>
      <c r="H60" s="685">
        <v>0</v>
      </c>
      <c r="I60" s="678">
        <v>438.59</v>
      </c>
      <c r="J60" s="678">
        <v>0</v>
      </c>
      <c r="K60" s="678">
        <v>0</v>
      </c>
      <c r="L60" s="678">
        <v>0</v>
      </c>
      <c r="M60" s="678">
        <f t="shared" si="23"/>
        <v>0</v>
      </c>
      <c r="N60" s="686">
        <v>0</v>
      </c>
      <c r="O60" s="678">
        <v>0</v>
      </c>
      <c r="P60" s="687">
        <f t="shared" si="24"/>
        <v>0</v>
      </c>
      <c r="Q60" s="678">
        <v>0</v>
      </c>
      <c r="R60" s="678">
        <v>0</v>
      </c>
      <c r="S60" s="678">
        <f t="shared" si="30"/>
        <v>0</v>
      </c>
      <c r="T60" s="678">
        <v>0</v>
      </c>
      <c r="U60" s="685">
        <v>0</v>
      </c>
      <c r="V60" s="678">
        <f t="shared" si="32"/>
        <v>0</v>
      </c>
      <c r="W60" s="682"/>
      <c r="X60" s="686">
        <v>0</v>
      </c>
      <c r="Y60" s="678">
        <v>0</v>
      </c>
      <c r="Z60" s="678">
        <v>0</v>
      </c>
      <c r="AA60" s="688"/>
      <c r="AB60" s="678">
        <f t="shared" si="31"/>
        <v>438.59</v>
      </c>
    </row>
    <row r="61" spans="1:28" s="371" customFormat="1" ht="30.75" customHeight="1">
      <c r="A61" s="689" t="s">
        <v>519</v>
      </c>
      <c r="B61" s="674" t="s">
        <v>550</v>
      </c>
      <c r="C61" s="689" t="s">
        <v>841</v>
      </c>
      <c r="D61" s="711" t="s">
        <v>842</v>
      </c>
      <c r="E61" s="675">
        <v>3</v>
      </c>
      <c r="F61" s="684">
        <v>422105</v>
      </c>
      <c r="G61" s="718" t="s">
        <v>852</v>
      </c>
      <c r="H61" s="685"/>
      <c r="I61" s="678">
        <v>119.81</v>
      </c>
      <c r="J61" s="678">
        <v>0</v>
      </c>
      <c r="K61" s="678">
        <v>278.07</v>
      </c>
      <c r="L61" s="678">
        <v>1</v>
      </c>
      <c r="M61" s="678">
        <f t="shared" ref="M61" si="38">K61-L61</f>
        <v>277.07</v>
      </c>
      <c r="N61" s="686">
        <v>0</v>
      </c>
      <c r="O61" s="678">
        <v>0</v>
      </c>
      <c r="P61" s="687">
        <f t="shared" ref="P61" si="39">N61-O61</f>
        <v>0</v>
      </c>
      <c r="Q61" s="678">
        <v>134.53</v>
      </c>
      <c r="R61" s="678">
        <v>84.72</v>
      </c>
      <c r="S61" s="678">
        <f t="shared" ref="S61" si="40">Q61-R61</f>
        <v>49.81</v>
      </c>
      <c r="T61" s="678">
        <v>0</v>
      </c>
      <c r="U61" s="685">
        <v>0</v>
      </c>
      <c r="V61" s="678">
        <f t="shared" ref="V61" si="41">T61-U61</f>
        <v>0</v>
      </c>
      <c r="W61" s="682"/>
      <c r="X61" s="686">
        <v>0</v>
      </c>
      <c r="Y61" s="678">
        <v>0</v>
      </c>
      <c r="Z61" s="678">
        <v>0</v>
      </c>
      <c r="AA61" s="688"/>
      <c r="AB61" s="678">
        <f t="shared" ref="AB61" si="42">SUM(Z61,V61,S61,P61,M61,J61,I61)</f>
        <v>446.69</v>
      </c>
    </row>
    <row r="62" spans="1:28" s="371" customFormat="1" ht="30.75" customHeight="1">
      <c r="A62" s="689" t="s">
        <v>519</v>
      </c>
      <c r="B62" s="674" t="s">
        <v>550</v>
      </c>
      <c r="C62" s="689" t="s">
        <v>730</v>
      </c>
      <c r="D62" s="711" t="s">
        <v>731</v>
      </c>
      <c r="E62" s="675">
        <v>2</v>
      </c>
      <c r="F62" s="684">
        <v>223505</v>
      </c>
      <c r="G62" s="718" t="s">
        <v>852</v>
      </c>
      <c r="H62" s="685">
        <v>0</v>
      </c>
      <c r="I62" s="678">
        <v>251.87</v>
      </c>
      <c r="J62" s="678">
        <v>0</v>
      </c>
      <c r="K62" s="678">
        <v>278.07</v>
      </c>
      <c r="L62" s="678">
        <v>1</v>
      </c>
      <c r="M62" s="678">
        <f t="shared" si="23"/>
        <v>277.07</v>
      </c>
      <c r="N62" s="686">
        <v>0</v>
      </c>
      <c r="O62" s="678">
        <v>0</v>
      </c>
      <c r="P62" s="687">
        <f t="shared" si="24"/>
        <v>0</v>
      </c>
      <c r="Q62" s="678">
        <v>0</v>
      </c>
      <c r="R62" s="678">
        <v>0</v>
      </c>
      <c r="S62" s="678">
        <f t="shared" si="30"/>
        <v>0</v>
      </c>
      <c r="T62" s="678">
        <v>0</v>
      </c>
      <c r="U62" s="685">
        <v>0</v>
      </c>
      <c r="V62" s="678">
        <f t="shared" si="32"/>
        <v>0</v>
      </c>
      <c r="W62" s="682"/>
      <c r="X62" s="686">
        <v>0</v>
      </c>
      <c r="Y62" s="678">
        <v>0</v>
      </c>
      <c r="Z62" s="678">
        <v>0</v>
      </c>
      <c r="AA62" s="688"/>
      <c r="AB62" s="678">
        <f t="shared" si="31"/>
        <v>528.94000000000005</v>
      </c>
    </row>
    <row r="63" spans="1:28" s="371" customFormat="1" ht="30.75" customHeight="1">
      <c r="A63" s="689" t="s">
        <v>519</v>
      </c>
      <c r="B63" s="674" t="s">
        <v>550</v>
      </c>
      <c r="C63" s="719" t="s">
        <v>853</v>
      </c>
      <c r="D63" s="720" t="s">
        <v>854</v>
      </c>
      <c r="E63" s="675">
        <v>3</v>
      </c>
      <c r="F63" s="684">
        <v>411005</v>
      </c>
      <c r="G63" s="718" t="s">
        <v>855</v>
      </c>
      <c r="H63" s="685">
        <v>0</v>
      </c>
      <c r="I63" s="678">
        <v>9.7200000000000006</v>
      </c>
      <c r="J63" s="678">
        <v>0</v>
      </c>
      <c r="K63" s="678">
        <v>278.07</v>
      </c>
      <c r="L63" s="678">
        <v>1</v>
      </c>
      <c r="M63" s="678">
        <f t="shared" ref="M63" si="43">K63-L63</f>
        <v>277.07</v>
      </c>
      <c r="N63" s="686">
        <v>0</v>
      </c>
      <c r="O63" s="678">
        <v>0</v>
      </c>
      <c r="P63" s="687">
        <f t="shared" ref="P63" si="44">N63-O63</f>
        <v>0</v>
      </c>
      <c r="Q63" s="678">
        <v>59.55</v>
      </c>
      <c r="R63" s="678">
        <v>29.19</v>
      </c>
      <c r="S63" s="678">
        <f t="shared" ref="S63" si="45">Q63-R63</f>
        <v>30.359999999999996</v>
      </c>
      <c r="T63" s="678">
        <v>0</v>
      </c>
      <c r="U63" s="685">
        <v>0</v>
      </c>
      <c r="V63" s="678">
        <f t="shared" ref="V63" si="46">T63-U63</f>
        <v>0</v>
      </c>
      <c r="W63" s="682"/>
      <c r="X63" s="686">
        <v>0</v>
      </c>
      <c r="Y63" s="678">
        <v>0</v>
      </c>
      <c r="Z63" s="678">
        <v>0</v>
      </c>
      <c r="AA63" s="688"/>
      <c r="AB63" s="678">
        <f t="shared" ref="AB63" si="47">SUM(Z63,V63,S63,P63,M63,J63,I63)</f>
        <v>317.15000000000003</v>
      </c>
    </row>
    <row r="64" spans="1:28" s="371" customFormat="1" ht="30.75" customHeight="1">
      <c r="A64" s="689" t="s">
        <v>519</v>
      </c>
      <c r="B64" s="674" t="s">
        <v>550</v>
      </c>
      <c r="C64" s="689" t="s">
        <v>732</v>
      </c>
      <c r="D64" s="711" t="s">
        <v>733</v>
      </c>
      <c r="E64" s="675">
        <v>2</v>
      </c>
      <c r="F64" s="676">
        <v>322205</v>
      </c>
      <c r="G64" s="718" t="s">
        <v>852</v>
      </c>
      <c r="H64" s="685">
        <v>0</v>
      </c>
      <c r="I64" s="678">
        <v>140.72</v>
      </c>
      <c r="J64" s="678">
        <v>0</v>
      </c>
      <c r="K64" s="678">
        <v>278.07</v>
      </c>
      <c r="L64" s="678">
        <v>1</v>
      </c>
      <c r="M64" s="678">
        <f t="shared" si="23"/>
        <v>277.07</v>
      </c>
      <c r="N64" s="686">
        <v>0</v>
      </c>
      <c r="O64" s="678">
        <v>0</v>
      </c>
      <c r="P64" s="687">
        <f t="shared" si="24"/>
        <v>0</v>
      </c>
      <c r="Q64" s="678">
        <v>0</v>
      </c>
      <c r="R64" s="678">
        <v>0</v>
      </c>
      <c r="S64" s="678">
        <f t="shared" si="30"/>
        <v>0</v>
      </c>
      <c r="T64" s="678">
        <v>0</v>
      </c>
      <c r="U64" s="685">
        <v>0</v>
      </c>
      <c r="V64" s="678">
        <f t="shared" si="32"/>
        <v>0</v>
      </c>
      <c r="W64" s="682"/>
      <c r="X64" s="686">
        <v>0</v>
      </c>
      <c r="Y64" s="678">
        <v>0</v>
      </c>
      <c r="Z64" s="678">
        <v>0</v>
      </c>
      <c r="AA64" s="688"/>
      <c r="AB64" s="678">
        <f t="shared" si="31"/>
        <v>417.78999999999996</v>
      </c>
    </row>
    <row r="65" spans="1:28" s="371" customFormat="1" ht="30.75" customHeight="1">
      <c r="A65" s="689" t="s">
        <v>519</v>
      </c>
      <c r="B65" s="674" t="s">
        <v>550</v>
      </c>
      <c r="C65" s="689" t="s">
        <v>620</v>
      </c>
      <c r="D65" s="713" t="s">
        <v>621</v>
      </c>
      <c r="E65" s="675">
        <v>3</v>
      </c>
      <c r="F65" s="676">
        <v>521130</v>
      </c>
      <c r="G65" s="718" t="s">
        <v>852</v>
      </c>
      <c r="H65" s="685">
        <v>0</v>
      </c>
      <c r="I65" s="678">
        <v>125.69</v>
      </c>
      <c r="J65" s="678">
        <v>0</v>
      </c>
      <c r="K65" s="678">
        <v>278.07</v>
      </c>
      <c r="L65" s="678">
        <v>1</v>
      </c>
      <c r="M65" s="678">
        <f t="shared" si="23"/>
        <v>277.07</v>
      </c>
      <c r="N65" s="686">
        <v>0</v>
      </c>
      <c r="O65" s="678">
        <v>0</v>
      </c>
      <c r="P65" s="687">
        <f t="shared" si="24"/>
        <v>0</v>
      </c>
      <c r="Q65" s="678">
        <v>134.53</v>
      </c>
      <c r="R65" s="678">
        <v>84.72</v>
      </c>
      <c r="S65" s="678">
        <f t="shared" si="30"/>
        <v>49.81</v>
      </c>
      <c r="T65" s="678">
        <v>0</v>
      </c>
      <c r="U65" s="685">
        <v>0</v>
      </c>
      <c r="V65" s="678">
        <f t="shared" si="32"/>
        <v>0</v>
      </c>
      <c r="W65" s="682"/>
      <c r="X65" s="686">
        <v>0</v>
      </c>
      <c r="Y65" s="678">
        <v>0</v>
      </c>
      <c r="Z65" s="678">
        <v>0</v>
      </c>
      <c r="AA65" s="688"/>
      <c r="AB65" s="678">
        <f t="shared" si="31"/>
        <v>452.57</v>
      </c>
    </row>
    <row r="66" spans="1:28" s="371" customFormat="1" ht="30.75" customHeight="1">
      <c r="A66" s="689" t="s">
        <v>519</v>
      </c>
      <c r="B66" s="674" t="s">
        <v>550</v>
      </c>
      <c r="C66" s="689" t="s">
        <v>622</v>
      </c>
      <c r="D66" s="713" t="s">
        <v>623</v>
      </c>
      <c r="E66" s="675">
        <v>3</v>
      </c>
      <c r="F66" s="684">
        <v>513425</v>
      </c>
      <c r="G66" s="718" t="s">
        <v>852</v>
      </c>
      <c r="H66" s="685">
        <v>0</v>
      </c>
      <c r="I66" s="678">
        <v>153.18</v>
      </c>
      <c r="J66" s="678">
        <v>0</v>
      </c>
      <c r="K66" s="678">
        <v>278.07</v>
      </c>
      <c r="L66" s="678">
        <v>1</v>
      </c>
      <c r="M66" s="678">
        <f>K67-L66</f>
        <v>277.07</v>
      </c>
      <c r="N66" s="686">
        <v>0</v>
      </c>
      <c r="O66" s="678">
        <v>0</v>
      </c>
      <c r="P66" s="687">
        <f t="shared" si="24"/>
        <v>0</v>
      </c>
      <c r="Q66" s="678">
        <v>269.08</v>
      </c>
      <c r="R66" s="678">
        <v>84.72</v>
      </c>
      <c r="S66" s="678">
        <f t="shared" si="30"/>
        <v>184.35999999999999</v>
      </c>
      <c r="T66" s="678">
        <v>77.569999999999993</v>
      </c>
      <c r="U66" s="685">
        <v>0</v>
      </c>
      <c r="V66" s="678">
        <f t="shared" si="32"/>
        <v>77.569999999999993</v>
      </c>
      <c r="W66" s="690" t="s">
        <v>777</v>
      </c>
      <c r="X66" s="686">
        <v>0</v>
      </c>
      <c r="Y66" s="678">
        <v>0</v>
      </c>
      <c r="Z66" s="678">
        <v>0</v>
      </c>
      <c r="AA66" s="688"/>
      <c r="AB66" s="678">
        <f t="shared" si="31"/>
        <v>692.18000000000006</v>
      </c>
    </row>
    <row r="67" spans="1:28" s="371" customFormat="1" ht="30.75" customHeight="1">
      <c r="A67" s="689" t="s">
        <v>519</v>
      </c>
      <c r="B67" s="674" t="s">
        <v>550</v>
      </c>
      <c r="C67" s="689" t="s">
        <v>819</v>
      </c>
      <c r="D67" s="713" t="s">
        <v>821</v>
      </c>
      <c r="E67" s="675">
        <v>3</v>
      </c>
      <c r="F67" s="684">
        <v>514320</v>
      </c>
      <c r="G67" s="718" t="s">
        <v>852</v>
      </c>
      <c r="H67" s="685"/>
      <c r="I67" s="678">
        <v>166.65</v>
      </c>
      <c r="J67" s="678">
        <v>0</v>
      </c>
      <c r="K67" s="678">
        <v>278.07</v>
      </c>
      <c r="L67" s="678">
        <v>1</v>
      </c>
      <c r="M67" s="678">
        <f>K68-L67</f>
        <v>277.07</v>
      </c>
      <c r="N67" s="686"/>
      <c r="O67" s="678"/>
      <c r="P67" s="687"/>
      <c r="Q67" s="678">
        <v>0</v>
      </c>
      <c r="R67" s="678">
        <v>0</v>
      </c>
      <c r="S67" s="678">
        <f t="shared" si="30"/>
        <v>0</v>
      </c>
      <c r="T67" s="678">
        <v>0</v>
      </c>
      <c r="U67" s="685"/>
      <c r="V67" s="678">
        <f t="shared" si="32"/>
        <v>0</v>
      </c>
      <c r="W67" s="690"/>
      <c r="X67" s="686"/>
      <c r="Y67" s="678"/>
      <c r="Z67" s="678"/>
      <c r="AA67" s="688"/>
      <c r="AB67" s="678">
        <f t="shared" si="31"/>
        <v>443.72</v>
      </c>
    </row>
    <row r="68" spans="1:28" s="371" customFormat="1" ht="30.75" customHeight="1">
      <c r="A68" s="689" t="s">
        <v>519</v>
      </c>
      <c r="B68" s="674" t="s">
        <v>550</v>
      </c>
      <c r="C68" s="689" t="s">
        <v>783</v>
      </c>
      <c r="D68" s="713" t="s">
        <v>784</v>
      </c>
      <c r="E68" s="675">
        <v>3</v>
      </c>
      <c r="F68" s="684">
        <v>514320</v>
      </c>
      <c r="G68" s="718" t="s">
        <v>852</v>
      </c>
      <c r="H68" s="685">
        <v>0</v>
      </c>
      <c r="I68" s="678">
        <v>136.72</v>
      </c>
      <c r="J68" s="678">
        <v>0</v>
      </c>
      <c r="K68" s="678">
        <v>278.07</v>
      </c>
      <c r="L68" s="678">
        <v>1</v>
      </c>
      <c r="M68" s="678">
        <f t="shared" ref="M68" si="48">K68-L68</f>
        <v>277.07</v>
      </c>
      <c r="N68" s="686">
        <v>0</v>
      </c>
      <c r="O68" s="678">
        <v>0</v>
      </c>
      <c r="P68" s="687">
        <f t="shared" ref="P68" si="49">N68-O68</f>
        <v>0</v>
      </c>
      <c r="Q68" s="678">
        <v>0</v>
      </c>
      <c r="R68" s="678">
        <v>0</v>
      </c>
      <c r="S68" s="678">
        <f t="shared" ref="S68" si="50">Q68-R68</f>
        <v>0</v>
      </c>
      <c r="T68" s="678">
        <v>0</v>
      </c>
      <c r="U68" s="685">
        <v>0</v>
      </c>
      <c r="V68" s="678">
        <v>0</v>
      </c>
      <c r="W68" s="690"/>
      <c r="X68" s="686"/>
      <c r="Y68" s="678"/>
      <c r="Z68" s="678"/>
      <c r="AA68" s="688"/>
      <c r="AB68" s="678">
        <f t="shared" si="31"/>
        <v>413.78999999999996</v>
      </c>
    </row>
    <row r="69" spans="1:28" s="371" customFormat="1" ht="30.75" customHeight="1">
      <c r="A69" s="689" t="s">
        <v>519</v>
      </c>
      <c r="B69" s="674" t="s">
        <v>550</v>
      </c>
      <c r="C69" s="689" t="s">
        <v>714</v>
      </c>
      <c r="D69" s="713" t="s">
        <v>715</v>
      </c>
      <c r="E69" s="675">
        <v>3</v>
      </c>
      <c r="F69" s="684">
        <v>422105</v>
      </c>
      <c r="G69" s="718" t="s">
        <v>852</v>
      </c>
      <c r="H69" s="685">
        <v>0</v>
      </c>
      <c r="I69" s="678">
        <v>151.4</v>
      </c>
      <c r="J69" s="678">
        <v>0</v>
      </c>
      <c r="K69" s="678">
        <v>278.07</v>
      </c>
      <c r="L69" s="678">
        <v>1</v>
      </c>
      <c r="M69" s="678">
        <f t="shared" si="23"/>
        <v>277.07</v>
      </c>
      <c r="N69" s="686">
        <v>0</v>
      </c>
      <c r="O69" s="678">
        <v>0</v>
      </c>
      <c r="P69" s="687">
        <f t="shared" si="24"/>
        <v>0</v>
      </c>
      <c r="Q69" s="678">
        <v>126.13</v>
      </c>
      <c r="R69" s="678">
        <v>84.72</v>
      </c>
      <c r="S69" s="678">
        <f t="shared" si="30"/>
        <v>41.41</v>
      </c>
      <c r="T69" s="678">
        <v>77.569999999999993</v>
      </c>
      <c r="U69" s="685">
        <v>0</v>
      </c>
      <c r="V69" s="678">
        <f t="shared" si="32"/>
        <v>77.569999999999993</v>
      </c>
      <c r="W69" s="690" t="s">
        <v>777</v>
      </c>
      <c r="X69" s="686">
        <v>0</v>
      </c>
      <c r="Y69" s="678">
        <v>0</v>
      </c>
      <c r="Z69" s="678">
        <v>0</v>
      </c>
      <c r="AA69" s="688"/>
      <c r="AB69" s="678">
        <f t="shared" si="31"/>
        <v>547.44999999999993</v>
      </c>
    </row>
    <row r="70" spans="1:28" s="371" customFormat="1" ht="30.75" customHeight="1">
      <c r="A70" s="689" t="s">
        <v>519</v>
      </c>
      <c r="B70" s="674" t="s">
        <v>550</v>
      </c>
      <c r="C70" s="689" t="s">
        <v>624</v>
      </c>
      <c r="D70" s="711" t="s">
        <v>625</v>
      </c>
      <c r="E70" s="675">
        <v>2</v>
      </c>
      <c r="F70" s="676">
        <v>223505</v>
      </c>
      <c r="G70" s="718" t="s">
        <v>852</v>
      </c>
      <c r="H70" s="685">
        <v>0</v>
      </c>
      <c r="I70" s="678">
        <v>278.95</v>
      </c>
      <c r="J70" s="678">
        <v>0</v>
      </c>
      <c r="K70" s="678">
        <v>278.07</v>
      </c>
      <c r="L70" s="678">
        <v>1</v>
      </c>
      <c r="M70" s="678">
        <f t="shared" si="23"/>
        <v>277.07</v>
      </c>
      <c r="N70" s="686">
        <v>0</v>
      </c>
      <c r="O70" s="678">
        <v>0</v>
      </c>
      <c r="P70" s="687">
        <f t="shared" si="24"/>
        <v>0</v>
      </c>
      <c r="Q70" s="678">
        <v>0</v>
      </c>
      <c r="R70" s="678">
        <v>0</v>
      </c>
      <c r="S70" s="678">
        <f t="shared" si="30"/>
        <v>0</v>
      </c>
      <c r="T70" s="678">
        <v>0</v>
      </c>
      <c r="U70" s="685">
        <v>0</v>
      </c>
      <c r="V70" s="678">
        <f t="shared" si="32"/>
        <v>0</v>
      </c>
      <c r="W70" s="682"/>
      <c r="X70" s="686">
        <v>0</v>
      </c>
      <c r="Y70" s="678">
        <v>0</v>
      </c>
      <c r="Z70" s="678">
        <v>0</v>
      </c>
      <c r="AA70" s="688"/>
      <c r="AB70" s="678">
        <f t="shared" si="31"/>
        <v>556.02</v>
      </c>
    </row>
    <row r="71" spans="1:28" s="371" customFormat="1" ht="30.75" customHeight="1">
      <c r="A71" s="689" t="s">
        <v>519</v>
      </c>
      <c r="B71" s="674" t="s">
        <v>550</v>
      </c>
      <c r="C71" s="689" t="s">
        <v>843</v>
      </c>
      <c r="D71" s="711" t="s">
        <v>844</v>
      </c>
      <c r="E71" s="675">
        <v>2</v>
      </c>
      <c r="F71" s="676">
        <v>223505</v>
      </c>
      <c r="G71" s="718" t="s">
        <v>852</v>
      </c>
      <c r="H71" s="685"/>
      <c r="I71" s="678">
        <v>273.95</v>
      </c>
      <c r="J71" s="678">
        <v>0</v>
      </c>
      <c r="K71" s="678">
        <v>278.07</v>
      </c>
      <c r="L71" s="678">
        <v>1</v>
      </c>
      <c r="M71" s="678">
        <f t="shared" ref="M71" si="51">K71-L71</f>
        <v>277.07</v>
      </c>
      <c r="N71" s="686">
        <v>0</v>
      </c>
      <c r="O71" s="678">
        <v>0</v>
      </c>
      <c r="P71" s="687">
        <f t="shared" ref="P71" si="52">N71-O71</f>
        <v>0</v>
      </c>
      <c r="Q71" s="678">
        <v>0</v>
      </c>
      <c r="R71" s="678">
        <v>0</v>
      </c>
      <c r="S71" s="678">
        <f t="shared" ref="S71" si="53">Q71-R71</f>
        <v>0</v>
      </c>
      <c r="T71" s="678">
        <v>0</v>
      </c>
      <c r="U71" s="685">
        <v>0</v>
      </c>
      <c r="V71" s="678">
        <f t="shared" ref="V71" si="54">T71-U71</f>
        <v>0</v>
      </c>
      <c r="W71" s="682"/>
      <c r="X71" s="686">
        <v>0</v>
      </c>
      <c r="Y71" s="678">
        <v>0</v>
      </c>
      <c r="Z71" s="678">
        <v>0</v>
      </c>
      <c r="AA71" s="688"/>
      <c r="AB71" s="678">
        <f t="shared" ref="AB71" si="55">SUM(Z71,V71,S71,P71,M71,J71,I71)</f>
        <v>551.02</v>
      </c>
    </row>
    <row r="72" spans="1:28" s="371" customFormat="1" ht="30.75" customHeight="1">
      <c r="A72" s="689" t="s">
        <v>519</v>
      </c>
      <c r="B72" s="674" t="s">
        <v>550</v>
      </c>
      <c r="C72" s="689" t="s">
        <v>626</v>
      </c>
      <c r="D72" s="713" t="s">
        <v>627</v>
      </c>
      <c r="E72" s="675">
        <v>2</v>
      </c>
      <c r="F72" s="684">
        <v>223505</v>
      </c>
      <c r="G72" s="718" t="s">
        <v>852</v>
      </c>
      <c r="H72" s="685">
        <v>0</v>
      </c>
      <c r="I72" s="678">
        <v>278.06</v>
      </c>
      <c r="J72" s="678">
        <v>0</v>
      </c>
      <c r="K72" s="678">
        <v>278.07</v>
      </c>
      <c r="L72" s="678">
        <v>1</v>
      </c>
      <c r="M72" s="678">
        <f t="shared" si="23"/>
        <v>277.07</v>
      </c>
      <c r="N72" s="686">
        <v>0</v>
      </c>
      <c r="O72" s="678">
        <v>0</v>
      </c>
      <c r="P72" s="687">
        <f t="shared" si="24"/>
        <v>0</v>
      </c>
      <c r="Q72" s="678">
        <v>0</v>
      </c>
      <c r="R72" s="678">
        <v>0</v>
      </c>
      <c r="S72" s="678">
        <f t="shared" si="30"/>
        <v>0</v>
      </c>
      <c r="T72" s="678">
        <v>0</v>
      </c>
      <c r="U72" s="685">
        <v>0</v>
      </c>
      <c r="V72" s="678">
        <f t="shared" si="32"/>
        <v>0</v>
      </c>
      <c r="W72" s="682"/>
      <c r="X72" s="686">
        <v>0</v>
      </c>
      <c r="Y72" s="678">
        <v>0</v>
      </c>
      <c r="Z72" s="678">
        <v>0</v>
      </c>
      <c r="AA72" s="688"/>
      <c r="AB72" s="678">
        <f t="shared" si="31"/>
        <v>555.13</v>
      </c>
    </row>
    <row r="73" spans="1:28" s="371" customFormat="1" ht="30.75" customHeight="1">
      <c r="A73" s="689" t="s">
        <v>519</v>
      </c>
      <c r="B73" s="674" t="s">
        <v>550</v>
      </c>
      <c r="C73" s="689" t="s">
        <v>628</v>
      </c>
      <c r="D73" s="711" t="s">
        <v>629</v>
      </c>
      <c r="E73" s="675">
        <v>2</v>
      </c>
      <c r="F73" s="692">
        <v>322205</v>
      </c>
      <c r="G73" s="718" t="s">
        <v>852</v>
      </c>
      <c r="H73" s="685">
        <v>0</v>
      </c>
      <c r="I73" s="678">
        <v>152.41999999999999</v>
      </c>
      <c r="J73" s="678">
        <v>0</v>
      </c>
      <c r="K73" s="678">
        <v>278.07</v>
      </c>
      <c r="L73" s="678">
        <v>1</v>
      </c>
      <c r="M73" s="678">
        <v>0</v>
      </c>
      <c r="N73" s="686">
        <v>0</v>
      </c>
      <c r="O73" s="678">
        <v>0</v>
      </c>
      <c r="P73" s="687">
        <f t="shared" si="24"/>
        <v>0</v>
      </c>
      <c r="Q73" s="678">
        <v>168.18</v>
      </c>
      <c r="R73" s="678">
        <v>84.72</v>
      </c>
      <c r="S73" s="678">
        <v>0</v>
      </c>
      <c r="T73" s="678">
        <v>0</v>
      </c>
      <c r="U73" s="685">
        <v>0</v>
      </c>
      <c r="V73" s="678">
        <f t="shared" si="32"/>
        <v>0</v>
      </c>
      <c r="W73" s="682"/>
      <c r="X73" s="686">
        <v>0</v>
      </c>
      <c r="Y73" s="678">
        <v>0</v>
      </c>
      <c r="Z73" s="678">
        <v>0</v>
      </c>
      <c r="AA73" s="688"/>
      <c r="AB73" s="678">
        <f t="shared" si="31"/>
        <v>152.41999999999999</v>
      </c>
    </row>
    <row r="74" spans="1:28" s="371" customFormat="1" ht="30.75" customHeight="1">
      <c r="A74" s="689" t="s">
        <v>519</v>
      </c>
      <c r="B74" s="674" t="s">
        <v>550</v>
      </c>
      <c r="C74" s="689" t="s">
        <v>654</v>
      </c>
      <c r="D74" s="704" t="s">
        <v>655</v>
      </c>
      <c r="E74" s="675">
        <v>2</v>
      </c>
      <c r="F74" s="692">
        <v>223505</v>
      </c>
      <c r="G74" s="718" t="s">
        <v>852</v>
      </c>
      <c r="H74" s="685">
        <v>0</v>
      </c>
      <c r="I74" s="678">
        <v>369.94</v>
      </c>
      <c r="J74" s="678">
        <v>0</v>
      </c>
      <c r="K74" s="678">
        <v>0</v>
      </c>
      <c r="L74" s="678">
        <v>0</v>
      </c>
      <c r="M74" s="678">
        <f t="shared" si="23"/>
        <v>0</v>
      </c>
      <c r="N74" s="686">
        <v>0</v>
      </c>
      <c r="O74" s="678">
        <v>0</v>
      </c>
      <c r="P74" s="687">
        <f t="shared" si="24"/>
        <v>0</v>
      </c>
      <c r="Q74" s="678">
        <v>0</v>
      </c>
      <c r="R74" s="678">
        <v>0</v>
      </c>
      <c r="S74" s="678">
        <f t="shared" si="30"/>
        <v>0</v>
      </c>
      <c r="T74" s="678">
        <v>120.26</v>
      </c>
      <c r="U74" s="685">
        <v>0</v>
      </c>
      <c r="V74" s="678">
        <f t="shared" si="32"/>
        <v>120.26</v>
      </c>
      <c r="W74" s="690" t="s">
        <v>777</v>
      </c>
      <c r="X74" s="686">
        <v>0</v>
      </c>
      <c r="Y74" s="678">
        <v>0</v>
      </c>
      <c r="Z74" s="678">
        <v>0</v>
      </c>
      <c r="AA74" s="688"/>
      <c r="AB74" s="678">
        <f t="shared" si="31"/>
        <v>490.2</v>
      </c>
    </row>
    <row r="75" spans="1:28" s="371" customFormat="1" ht="30.75" customHeight="1" thickBot="1">
      <c r="A75" s="689" t="s">
        <v>519</v>
      </c>
      <c r="B75" s="674" t="s">
        <v>550</v>
      </c>
      <c r="C75" s="689" t="s">
        <v>701</v>
      </c>
      <c r="D75" s="711" t="s">
        <v>702</v>
      </c>
      <c r="E75" s="675">
        <v>3</v>
      </c>
      <c r="F75" s="692">
        <v>513425</v>
      </c>
      <c r="G75" s="718" t="s">
        <v>852</v>
      </c>
      <c r="H75" s="705">
        <v>0</v>
      </c>
      <c r="I75" s="678">
        <v>167.28</v>
      </c>
      <c r="J75" s="678">
        <v>0</v>
      </c>
      <c r="K75" s="678">
        <v>278.07</v>
      </c>
      <c r="L75" s="678">
        <v>1</v>
      </c>
      <c r="M75" s="678">
        <f t="shared" si="23"/>
        <v>277.07</v>
      </c>
      <c r="N75" s="706">
        <v>0</v>
      </c>
      <c r="O75" s="707">
        <v>0</v>
      </c>
      <c r="P75" s="708">
        <f t="shared" si="24"/>
        <v>0</v>
      </c>
      <c r="Q75" s="678">
        <v>126.13</v>
      </c>
      <c r="R75" s="678">
        <v>84.72</v>
      </c>
      <c r="S75" s="678">
        <f t="shared" si="30"/>
        <v>41.41</v>
      </c>
      <c r="T75" s="678">
        <v>0</v>
      </c>
      <c r="U75" s="705">
        <v>0</v>
      </c>
      <c r="V75" s="678">
        <f t="shared" si="32"/>
        <v>0</v>
      </c>
      <c r="W75" s="682"/>
      <c r="X75" s="706">
        <v>0</v>
      </c>
      <c r="Y75" s="707">
        <v>0</v>
      </c>
      <c r="Z75" s="707">
        <v>0</v>
      </c>
      <c r="AA75" s="709"/>
      <c r="AB75" s="678">
        <f t="shared" si="31"/>
        <v>485.76</v>
      </c>
    </row>
    <row r="76" spans="1:28" ht="30.75" thickBot="1">
      <c r="A76" s="689" t="s">
        <v>519</v>
      </c>
      <c r="B76" s="674" t="s">
        <v>550</v>
      </c>
      <c r="C76" s="719" t="s">
        <v>856</v>
      </c>
      <c r="D76" s="720" t="s">
        <v>857</v>
      </c>
      <c r="E76" s="675">
        <v>3</v>
      </c>
      <c r="F76" s="692">
        <v>411005</v>
      </c>
      <c r="G76" s="718" t="s">
        <v>855</v>
      </c>
      <c r="H76" s="705">
        <v>0</v>
      </c>
      <c r="I76" s="678">
        <v>9.7200000000000006</v>
      </c>
      <c r="J76" s="678">
        <v>0</v>
      </c>
      <c r="K76" s="678">
        <v>278.07</v>
      </c>
      <c r="L76" s="678">
        <v>1</v>
      </c>
      <c r="M76" s="678">
        <f t="shared" ref="M76" si="56">K76-L76</f>
        <v>277.07</v>
      </c>
      <c r="N76" s="706">
        <v>0</v>
      </c>
      <c r="O76" s="707">
        <v>0</v>
      </c>
      <c r="P76" s="708">
        <f t="shared" ref="P76" si="57">N76-O76</f>
        <v>0</v>
      </c>
      <c r="Q76" s="678">
        <v>119.13</v>
      </c>
      <c r="R76" s="678">
        <v>29.19</v>
      </c>
      <c r="S76" s="678">
        <f t="shared" ref="S76" si="58">Q76-R76</f>
        <v>89.94</v>
      </c>
      <c r="T76" s="678">
        <v>0</v>
      </c>
      <c r="U76" s="705">
        <v>0</v>
      </c>
      <c r="V76" s="678">
        <f t="shared" ref="V76" si="59">T76-U76</f>
        <v>0</v>
      </c>
      <c r="W76" s="682"/>
      <c r="X76" s="706">
        <v>0</v>
      </c>
      <c r="Y76" s="707">
        <v>0</v>
      </c>
      <c r="Z76" s="707">
        <v>0</v>
      </c>
      <c r="AA76" s="709"/>
      <c r="AB76" s="678">
        <f t="shared" ref="AB76" si="60">SUM(Z76,V76,S76,P76,M76,J76,I76)</f>
        <v>376.73</v>
      </c>
    </row>
    <row r="79" spans="1:28">
      <c r="K79" s="399"/>
    </row>
    <row r="81" spans="1:28">
      <c r="K81" s="400"/>
    </row>
    <row r="96" spans="1:28" ht="15">
      <c r="A96" s="272"/>
      <c r="B96" s="272"/>
      <c r="C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</row>
  </sheetData>
  <protectedRanges>
    <protectedRange sqref="E40 E42" name="Intervalo1_2_1_4_1_1"/>
  </protectedRanges>
  <autoFilter ref="A1:AB76" xr:uid="{00000000-0009-0000-0000-00000A000000}"/>
  <sortState xmlns:xlrd2="http://schemas.microsoft.com/office/spreadsheetml/2017/richdata2" ref="A2:XEF73">
    <sortCondition ref="D2:D73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DA006EE2-9CAF-4618-A7F9-37E3A4044C47}"/>
    </customSheetView>
  </customSheetViews>
  <phoneticPr fontId="201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57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20"/>
  <sheetViews>
    <sheetView topLeftCell="C3" zoomScale="80" zoomScaleNormal="80" zoomScaleSheetLayoutView="100" workbookViewId="0">
      <selection sqref="A1:L32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40" t="s">
        <v>171</v>
      </c>
      <c r="B1" s="640" t="s">
        <v>172</v>
      </c>
      <c r="C1" s="640" t="s">
        <v>199</v>
      </c>
      <c r="D1" s="640" t="s">
        <v>200</v>
      </c>
      <c r="E1" s="640" t="s">
        <v>201</v>
      </c>
      <c r="F1" s="640" t="s">
        <v>202</v>
      </c>
      <c r="G1" s="641" t="s">
        <v>203</v>
      </c>
      <c r="H1" s="641" t="s">
        <v>204</v>
      </c>
      <c r="I1" s="642" t="s">
        <v>205</v>
      </c>
      <c r="J1" s="642" t="s">
        <v>206</v>
      </c>
      <c r="K1" s="642" t="s">
        <v>207</v>
      </c>
      <c r="L1" s="642" t="s">
        <v>208</v>
      </c>
      <c r="M1" s="2"/>
    </row>
    <row r="2" spans="1:174" s="279" customFormat="1">
      <c r="A2" s="574" t="s">
        <v>519</v>
      </c>
      <c r="B2" s="722" t="s">
        <v>517</v>
      </c>
      <c r="C2" s="723" t="s">
        <v>787</v>
      </c>
      <c r="D2" s="723" t="s">
        <v>779</v>
      </c>
      <c r="E2" s="724" t="s">
        <v>796</v>
      </c>
      <c r="F2" s="725" t="s">
        <v>708</v>
      </c>
      <c r="G2" s="725" t="s">
        <v>664</v>
      </c>
      <c r="H2" s="723" t="s">
        <v>870</v>
      </c>
      <c r="I2" s="723" t="s">
        <v>664</v>
      </c>
      <c r="J2" s="723" t="s">
        <v>664</v>
      </c>
      <c r="K2" s="726">
        <v>2611606</v>
      </c>
      <c r="L2" s="727">
        <v>4309.66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508" t="s">
        <v>519</v>
      </c>
      <c r="B3" s="715" t="s">
        <v>517</v>
      </c>
      <c r="C3" s="382" t="s">
        <v>787</v>
      </c>
      <c r="D3" s="382" t="s">
        <v>779</v>
      </c>
      <c r="E3" s="394" t="s">
        <v>796</v>
      </c>
      <c r="F3" s="395" t="s">
        <v>708</v>
      </c>
      <c r="G3" s="395" t="s">
        <v>664</v>
      </c>
      <c r="H3" s="382" t="s">
        <v>871</v>
      </c>
      <c r="I3" s="382" t="s">
        <v>664</v>
      </c>
      <c r="J3" s="382" t="s">
        <v>664</v>
      </c>
      <c r="K3" s="386">
        <v>2611606</v>
      </c>
      <c r="L3" s="618">
        <v>178.71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8" t="s">
        <v>519</v>
      </c>
      <c r="B4" s="715" t="s">
        <v>517</v>
      </c>
      <c r="C4" s="382" t="s">
        <v>787</v>
      </c>
      <c r="D4" s="382" t="s">
        <v>762</v>
      </c>
      <c r="E4" s="394" t="s">
        <v>788</v>
      </c>
      <c r="F4" s="395" t="s">
        <v>708</v>
      </c>
      <c r="G4" s="395" t="s">
        <v>708</v>
      </c>
      <c r="H4" s="382" t="s">
        <v>872</v>
      </c>
      <c r="I4" s="382" t="s">
        <v>708</v>
      </c>
      <c r="J4" s="382" t="s">
        <v>874</v>
      </c>
      <c r="K4" s="386">
        <v>2610707</v>
      </c>
      <c r="L4" s="618">
        <v>18909.27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8" t="s">
        <v>519</v>
      </c>
      <c r="B5" s="715" t="s">
        <v>517</v>
      </c>
      <c r="C5" s="382" t="s">
        <v>831</v>
      </c>
      <c r="D5" s="382" t="s">
        <v>834</v>
      </c>
      <c r="E5" s="394" t="s">
        <v>833</v>
      </c>
      <c r="F5" s="395" t="s">
        <v>707</v>
      </c>
      <c r="G5" s="395" t="s">
        <v>708</v>
      </c>
      <c r="H5" s="382" t="s">
        <v>875</v>
      </c>
      <c r="I5" s="382" t="s">
        <v>708</v>
      </c>
      <c r="J5" s="382" t="s">
        <v>876</v>
      </c>
      <c r="K5" s="386">
        <v>2611606</v>
      </c>
      <c r="L5" s="728">
        <v>53.52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8" t="s">
        <v>519</v>
      </c>
      <c r="B6" s="715" t="s">
        <v>517</v>
      </c>
      <c r="C6" s="382" t="s">
        <v>831</v>
      </c>
      <c r="D6" s="382" t="s">
        <v>832</v>
      </c>
      <c r="E6" s="394" t="s">
        <v>833</v>
      </c>
      <c r="F6" s="395" t="s">
        <v>707</v>
      </c>
      <c r="G6" s="395" t="s">
        <v>708</v>
      </c>
      <c r="H6" s="382" t="s">
        <v>877</v>
      </c>
      <c r="I6" s="382" t="s">
        <v>708</v>
      </c>
      <c r="J6" s="382" t="s">
        <v>878</v>
      </c>
      <c r="K6" s="386">
        <v>2611606</v>
      </c>
      <c r="L6" s="618">
        <v>200.95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8" t="s">
        <v>519</v>
      </c>
      <c r="B7" s="715" t="s">
        <v>517</v>
      </c>
      <c r="C7" s="382" t="s">
        <v>153</v>
      </c>
      <c r="D7" s="382" t="s">
        <v>882</v>
      </c>
      <c r="E7" s="394" t="s">
        <v>879</v>
      </c>
      <c r="F7" s="395" t="s">
        <v>707</v>
      </c>
      <c r="G7" s="395" t="s">
        <v>708</v>
      </c>
      <c r="H7" s="382" t="s">
        <v>880</v>
      </c>
      <c r="I7" s="382" t="s">
        <v>708</v>
      </c>
      <c r="J7" s="382" t="s">
        <v>881</v>
      </c>
      <c r="K7" s="386">
        <v>2607901</v>
      </c>
      <c r="L7" s="618">
        <v>2332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8" t="s">
        <v>519</v>
      </c>
      <c r="B8" s="715" t="s">
        <v>517</v>
      </c>
      <c r="C8" s="382" t="s">
        <v>797</v>
      </c>
      <c r="D8" s="382" t="s">
        <v>882</v>
      </c>
      <c r="E8" s="394" t="s">
        <v>879</v>
      </c>
      <c r="F8" s="395" t="s">
        <v>707</v>
      </c>
      <c r="G8" s="395" t="s">
        <v>708</v>
      </c>
      <c r="H8" s="382" t="s">
        <v>883</v>
      </c>
      <c r="I8" s="382" t="s">
        <v>708</v>
      </c>
      <c r="J8" s="382" t="s">
        <v>884</v>
      </c>
      <c r="K8" s="386">
        <v>2611606</v>
      </c>
      <c r="L8" s="618">
        <v>304.64999999999998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8" t="s">
        <v>519</v>
      </c>
      <c r="B9" s="715" t="s">
        <v>517</v>
      </c>
      <c r="C9" s="382" t="s">
        <v>797</v>
      </c>
      <c r="D9" s="382" t="s">
        <v>885</v>
      </c>
      <c r="E9" s="394" t="s">
        <v>886</v>
      </c>
      <c r="F9" s="395" t="s">
        <v>707</v>
      </c>
      <c r="G9" s="395" t="s">
        <v>708</v>
      </c>
      <c r="H9" s="382" t="s">
        <v>862</v>
      </c>
      <c r="I9" s="382" t="s">
        <v>708</v>
      </c>
      <c r="J9" s="382" t="s">
        <v>887</v>
      </c>
      <c r="K9" s="386">
        <v>2607901</v>
      </c>
      <c r="L9" s="618">
        <v>59.9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8" t="s">
        <v>519</v>
      </c>
      <c r="B10" s="715" t="s">
        <v>517</v>
      </c>
      <c r="C10" s="382" t="s">
        <v>148</v>
      </c>
      <c r="D10" s="382" t="s">
        <v>835</v>
      </c>
      <c r="E10" s="394" t="s">
        <v>836</v>
      </c>
      <c r="F10" s="395" t="s">
        <v>707</v>
      </c>
      <c r="G10" s="395" t="s">
        <v>708</v>
      </c>
      <c r="H10" s="382" t="s">
        <v>888</v>
      </c>
      <c r="I10" s="382" t="s">
        <v>708</v>
      </c>
      <c r="J10" s="382" t="s">
        <v>889</v>
      </c>
      <c r="K10" s="386">
        <v>3550308</v>
      </c>
      <c r="L10" s="618">
        <v>600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8" t="s">
        <v>519</v>
      </c>
      <c r="B11" s="715" t="s">
        <v>517</v>
      </c>
      <c r="C11" s="382" t="s">
        <v>148</v>
      </c>
      <c r="D11" s="382" t="s">
        <v>799</v>
      </c>
      <c r="E11" s="394" t="s">
        <v>798</v>
      </c>
      <c r="F11" s="395" t="s">
        <v>707</v>
      </c>
      <c r="G11" s="395" t="s">
        <v>708</v>
      </c>
      <c r="H11" s="382" t="s">
        <v>890</v>
      </c>
      <c r="I11" s="382" t="s">
        <v>708</v>
      </c>
      <c r="J11" s="382" t="s">
        <v>891</v>
      </c>
      <c r="K11" s="386">
        <v>2611606</v>
      </c>
      <c r="L11" s="618">
        <v>73.86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8" t="s">
        <v>519</v>
      </c>
      <c r="B12" s="715" t="s">
        <v>517</v>
      </c>
      <c r="C12" s="382" t="s">
        <v>148</v>
      </c>
      <c r="D12" s="382" t="s">
        <v>799</v>
      </c>
      <c r="E12" s="394" t="s">
        <v>798</v>
      </c>
      <c r="F12" s="395" t="s">
        <v>707</v>
      </c>
      <c r="G12" s="395" t="s">
        <v>708</v>
      </c>
      <c r="H12" s="382" t="s">
        <v>892</v>
      </c>
      <c r="I12" s="382" t="s">
        <v>708</v>
      </c>
      <c r="J12" s="382" t="s">
        <v>893</v>
      </c>
      <c r="K12" s="386">
        <v>2611606</v>
      </c>
      <c r="L12" s="618">
        <v>322.08999999999997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8" t="s">
        <v>519</v>
      </c>
      <c r="B13" s="715" t="s">
        <v>517</v>
      </c>
      <c r="C13" s="382" t="s">
        <v>148</v>
      </c>
      <c r="D13" s="382" t="s">
        <v>799</v>
      </c>
      <c r="E13" s="394" t="s">
        <v>798</v>
      </c>
      <c r="F13" s="395" t="s">
        <v>707</v>
      </c>
      <c r="G13" s="395" t="s">
        <v>708</v>
      </c>
      <c r="H13" s="382" t="s">
        <v>894</v>
      </c>
      <c r="I13" s="382" t="s">
        <v>708</v>
      </c>
      <c r="J13" s="382" t="s">
        <v>895</v>
      </c>
      <c r="K13" s="386">
        <v>2611606</v>
      </c>
      <c r="L13" s="618">
        <v>190.87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8" t="s">
        <v>519</v>
      </c>
      <c r="B14" s="715" t="s">
        <v>517</v>
      </c>
      <c r="C14" s="382" t="s">
        <v>148</v>
      </c>
      <c r="D14" s="382" t="s">
        <v>898</v>
      </c>
      <c r="E14" s="394" t="s">
        <v>798</v>
      </c>
      <c r="F14" s="395" t="s">
        <v>707</v>
      </c>
      <c r="G14" s="395" t="s">
        <v>708</v>
      </c>
      <c r="H14" s="382" t="s">
        <v>896</v>
      </c>
      <c r="I14" s="382" t="s">
        <v>708</v>
      </c>
      <c r="J14" s="382" t="s">
        <v>897</v>
      </c>
      <c r="K14" s="386">
        <v>2611606</v>
      </c>
      <c r="L14" s="618">
        <v>154.26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8" t="s">
        <v>519</v>
      </c>
      <c r="B15" s="715" t="s">
        <v>517</v>
      </c>
      <c r="C15" s="382" t="s">
        <v>148</v>
      </c>
      <c r="D15" s="382" t="s">
        <v>898</v>
      </c>
      <c r="E15" s="394" t="s">
        <v>798</v>
      </c>
      <c r="F15" s="395" t="s">
        <v>707</v>
      </c>
      <c r="G15" s="395" t="s">
        <v>708</v>
      </c>
      <c r="H15" s="382" t="s">
        <v>899</v>
      </c>
      <c r="I15" s="382" t="s">
        <v>708</v>
      </c>
      <c r="J15" s="382" t="s">
        <v>900</v>
      </c>
      <c r="K15" s="386">
        <v>2611606</v>
      </c>
      <c r="L15" s="618">
        <v>125.21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8" t="s">
        <v>519</v>
      </c>
      <c r="B16" s="715" t="s">
        <v>517</v>
      </c>
      <c r="C16" s="382" t="s">
        <v>148</v>
      </c>
      <c r="D16" s="382" t="s">
        <v>799</v>
      </c>
      <c r="E16" s="394" t="s">
        <v>798</v>
      </c>
      <c r="F16" s="395" t="s">
        <v>707</v>
      </c>
      <c r="G16" s="395" t="s">
        <v>708</v>
      </c>
      <c r="H16" s="382" t="s">
        <v>901</v>
      </c>
      <c r="I16" s="382" t="s">
        <v>708</v>
      </c>
      <c r="J16" s="382" t="s">
        <v>902</v>
      </c>
      <c r="K16" s="386">
        <v>2611606</v>
      </c>
      <c r="L16" s="618">
        <v>79.989999999999995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 ht="16.5" customHeight="1">
      <c r="A17" s="508" t="s">
        <v>519</v>
      </c>
      <c r="B17" s="715" t="s">
        <v>517</v>
      </c>
      <c r="C17" s="382" t="s">
        <v>804</v>
      </c>
      <c r="D17" s="382" t="s">
        <v>640</v>
      </c>
      <c r="E17" s="394" t="s">
        <v>805</v>
      </c>
      <c r="F17" s="394" t="s">
        <v>708</v>
      </c>
      <c r="G17" s="395" t="s">
        <v>708</v>
      </c>
      <c r="H17" s="382" t="s">
        <v>903</v>
      </c>
      <c r="I17" s="382" t="s">
        <v>708</v>
      </c>
      <c r="J17" s="382" t="s">
        <v>664</v>
      </c>
      <c r="K17" s="386">
        <v>2611606</v>
      </c>
      <c r="L17" s="618">
        <v>1169.8800000000001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81" customFormat="1">
      <c r="A18" s="508" t="s">
        <v>519</v>
      </c>
      <c r="B18" s="715" t="s">
        <v>517</v>
      </c>
      <c r="C18" s="382" t="s">
        <v>789</v>
      </c>
      <c r="D18" s="382" t="s">
        <v>803</v>
      </c>
      <c r="E18" s="394" t="s">
        <v>807</v>
      </c>
      <c r="F18" s="394" t="s">
        <v>708</v>
      </c>
      <c r="G18" s="395" t="s">
        <v>708</v>
      </c>
      <c r="H18" s="382" t="s">
        <v>923</v>
      </c>
      <c r="I18" s="382" t="s">
        <v>708</v>
      </c>
      <c r="J18" s="382" t="s">
        <v>924</v>
      </c>
      <c r="K18" s="386">
        <v>2927408</v>
      </c>
      <c r="L18" s="618">
        <v>3990.34</v>
      </c>
      <c r="M18" s="380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N18" s="379"/>
      <c r="AO18" s="379"/>
      <c r="AP18" s="379"/>
      <c r="AQ18" s="379"/>
      <c r="AR18" s="379"/>
      <c r="AS18" s="379"/>
      <c r="AT18" s="379"/>
      <c r="AU18" s="379"/>
      <c r="AV18" s="379"/>
      <c r="AW18" s="379"/>
      <c r="AX18" s="379"/>
      <c r="AY18" s="379"/>
      <c r="AZ18" s="379"/>
      <c r="BA18" s="379"/>
      <c r="BB18" s="379"/>
      <c r="BC18" s="379"/>
      <c r="BD18" s="379"/>
      <c r="BE18" s="379"/>
      <c r="BF18" s="379"/>
      <c r="BG18" s="379"/>
      <c r="BH18" s="379"/>
      <c r="BI18" s="379"/>
      <c r="BJ18" s="379"/>
      <c r="BK18" s="379"/>
      <c r="BL18" s="379"/>
      <c r="BM18" s="379"/>
      <c r="BN18" s="379"/>
      <c r="BO18" s="379"/>
      <c r="BP18" s="379"/>
      <c r="BQ18" s="379"/>
      <c r="BR18" s="379"/>
      <c r="BS18" s="379"/>
      <c r="BT18" s="379"/>
      <c r="BU18" s="379"/>
      <c r="BV18" s="379"/>
      <c r="BW18" s="379"/>
      <c r="BX18" s="379"/>
      <c r="BY18" s="379"/>
      <c r="BZ18" s="379"/>
      <c r="CA18" s="379"/>
      <c r="CB18" s="379"/>
      <c r="CC18" s="379"/>
      <c r="CD18" s="379"/>
      <c r="CE18" s="379"/>
      <c r="CF18" s="379"/>
      <c r="CG18" s="379"/>
      <c r="CH18" s="379"/>
      <c r="CI18" s="379"/>
      <c r="CJ18" s="379"/>
      <c r="CK18" s="379"/>
      <c r="CL18" s="379"/>
      <c r="CM18" s="379"/>
      <c r="CN18" s="379"/>
      <c r="CO18" s="379"/>
      <c r="CP18" s="379"/>
      <c r="CQ18" s="379"/>
      <c r="CR18" s="379"/>
      <c r="CS18" s="379"/>
      <c r="CT18" s="379"/>
      <c r="CU18" s="379"/>
      <c r="CV18" s="379"/>
      <c r="CW18" s="379"/>
      <c r="CX18" s="379"/>
      <c r="CY18" s="379"/>
      <c r="CZ18" s="379"/>
      <c r="DA18" s="379"/>
      <c r="DB18" s="379"/>
      <c r="DC18" s="379"/>
      <c r="DD18" s="379"/>
      <c r="DE18" s="379"/>
      <c r="DF18" s="379"/>
      <c r="DG18" s="379"/>
      <c r="DH18" s="379"/>
      <c r="DI18" s="379"/>
      <c r="DJ18" s="379"/>
      <c r="DK18" s="379"/>
      <c r="DL18" s="379"/>
      <c r="DM18" s="379"/>
      <c r="DN18" s="379"/>
      <c r="DO18" s="379"/>
      <c r="DP18" s="379"/>
      <c r="DQ18" s="379"/>
      <c r="DR18" s="379"/>
      <c r="DS18" s="379"/>
      <c r="DT18" s="379"/>
      <c r="DU18" s="379"/>
      <c r="DV18" s="379"/>
      <c r="DW18" s="379"/>
      <c r="DX18" s="379"/>
      <c r="DY18" s="379"/>
      <c r="DZ18" s="379"/>
      <c r="EA18" s="379"/>
      <c r="EB18" s="379"/>
      <c r="EC18" s="379"/>
      <c r="ED18" s="379"/>
      <c r="EE18" s="379"/>
      <c r="EF18" s="379"/>
      <c r="EG18" s="379"/>
      <c r="EH18" s="379"/>
      <c r="EI18" s="379"/>
      <c r="EJ18" s="379"/>
      <c r="EK18" s="379"/>
      <c r="EL18" s="379"/>
      <c r="EM18" s="379"/>
      <c r="EN18" s="379"/>
      <c r="EO18" s="379"/>
      <c r="EP18" s="379"/>
      <c r="EQ18" s="379"/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</row>
    <row r="19" spans="1:174" s="281" customFormat="1">
      <c r="A19" s="508" t="s">
        <v>519</v>
      </c>
      <c r="B19" s="715" t="s">
        <v>517</v>
      </c>
      <c r="C19" s="382" t="s">
        <v>787</v>
      </c>
      <c r="D19" s="382" t="s">
        <v>845</v>
      </c>
      <c r="E19" s="394" t="s">
        <v>830</v>
      </c>
      <c r="F19" s="394" t="s">
        <v>707</v>
      </c>
      <c r="G19" s="395" t="s">
        <v>708</v>
      </c>
      <c r="H19" s="382" t="s">
        <v>866</v>
      </c>
      <c r="I19" s="382" t="s">
        <v>708</v>
      </c>
      <c r="J19" s="382" t="s">
        <v>664</v>
      </c>
      <c r="K19" s="386">
        <v>2611606</v>
      </c>
      <c r="L19" s="618">
        <v>28</v>
      </c>
      <c r="M19" s="380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379"/>
      <c r="AL19" s="379"/>
      <c r="AM19" s="379"/>
      <c r="AN19" s="379"/>
      <c r="AO19" s="379"/>
      <c r="AP19" s="379"/>
      <c r="AQ19" s="379"/>
      <c r="AR19" s="379"/>
      <c r="AS19" s="379"/>
      <c r="AT19" s="379"/>
      <c r="AU19" s="379"/>
      <c r="AV19" s="379"/>
      <c r="AW19" s="379"/>
      <c r="AX19" s="379"/>
      <c r="AY19" s="379"/>
      <c r="AZ19" s="379"/>
      <c r="BA19" s="379"/>
      <c r="BB19" s="379"/>
      <c r="BC19" s="379"/>
      <c r="BD19" s="379"/>
      <c r="BE19" s="379"/>
      <c r="BF19" s="379"/>
      <c r="BG19" s="379"/>
      <c r="BH19" s="379"/>
      <c r="BI19" s="379"/>
      <c r="BJ19" s="379"/>
      <c r="BK19" s="379"/>
      <c r="BL19" s="379"/>
      <c r="BM19" s="379"/>
      <c r="BN19" s="379"/>
      <c r="BO19" s="379"/>
      <c r="BP19" s="379"/>
      <c r="BQ19" s="379"/>
      <c r="BR19" s="379"/>
      <c r="BS19" s="379"/>
      <c r="BT19" s="379"/>
      <c r="BU19" s="379"/>
      <c r="BV19" s="379"/>
      <c r="BW19" s="379"/>
      <c r="BX19" s="379"/>
      <c r="BY19" s="379"/>
      <c r="BZ19" s="379"/>
      <c r="CA19" s="379"/>
      <c r="CB19" s="379"/>
      <c r="CC19" s="379"/>
      <c r="CD19" s="379"/>
      <c r="CE19" s="379"/>
      <c r="CF19" s="379"/>
      <c r="CG19" s="379"/>
      <c r="CH19" s="379"/>
      <c r="CI19" s="379"/>
      <c r="CJ19" s="379"/>
      <c r="CK19" s="379"/>
      <c r="CL19" s="379"/>
      <c r="CM19" s="379"/>
      <c r="CN19" s="379"/>
      <c r="CO19" s="379"/>
      <c r="CP19" s="379"/>
      <c r="CQ19" s="379"/>
      <c r="CR19" s="379"/>
      <c r="CS19" s="379"/>
      <c r="CT19" s="379"/>
      <c r="CU19" s="379"/>
      <c r="CV19" s="379"/>
      <c r="CW19" s="379"/>
      <c r="CX19" s="379"/>
      <c r="CY19" s="379"/>
      <c r="CZ19" s="379"/>
      <c r="DA19" s="379"/>
      <c r="DB19" s="379"/>
      <c r="DC19" s="379"/>
      <c r="DD19" s="379"/>
      <c r="DE19" s="379"/>
      <c r="DF19" s="379"/>
      <c r="DG19" s="379"/>
      <c r="DH19" s="379"/>
      <c r="DI19" s="379"/>
      <c r="DJ19" s="379"/>
      <c r="DK19" s="379"/>
      <c r="DL19" s="379"/>
      <c r="DM19" s="379"/>
      <c r="DN19" s="379"/>
      <c r="DO19" s="379"/>
      <c r="DP19" s="379"/>
      <c r="DQ19" s="379"/>
      <c r="DR19" s="379"/>
      <c r="DS19" s="379"/>
      <c r="DT19" s="379"/>
      <c r="DU19" s="379"/>
      <c r="DV19" s="379"/>
      <c r="DW19" s="379"/>
      <c r="DX19" s="379"/>
      <c r="DY19" s="379"/>
      <c r="DZ19" s="379"/>
      <c r="EA19" s="379"/>
      <c r="EB19" s="379"/>
      <c r="EC19" s="379"/>
      <c r="ED19" s="379"/>
      <c r="EE19" s="379"/>
      <c r="EF19" s="379"/>
      <c r="EG19" s="379"/>
      <c r="EH19" s="379"/>
      <c r="EI19" s="379"/>
      <c r="EJ19" s="379"/>
      <c r="EK19" s="379"/>
      <c r="EL19" s="379"/>
      <c r="EM19" s="379"/>
      <c r="EN19" s="379"/>
      <c r="EO19" s="379"/>
      <c r="EP19" s="379"/>
      <c r="EQ19" s="379"/>
      <c r="ER19" s="379"/>
      <c r="ES19" s="379"/>
      <c r="ET19" s="379"/>
      <c r="EU19" s="379"/>
      <c r="EV19" s="379"/>
      <c r="EW19" s="379"/>
      <c r="EX19" s="379"/>
      <c r="EY19" s="379"/>
      <c r="EZ19" s="379"/>
      <c r="FA19" s="379"/>
      <c r="FB19" s="379"/>
      <c r="FC19" s="379"/>
      <c r="FD19" s="379"/>
      <c r="FE19" s="379"/>
      <c r="FF19" s="379"/>
      <c r="FG19" s="379"/>
      <c r="FH19" s="379"/>
      <c r="FI19" s="379"/>
      <c r="FJ19" s="379"/>
      <c r="FK19" s="379"/>
      <c r="FL19" s="379"/>
      <c r="FM19" s="379"/>
      <c r="FN19" s="379"/>
      <c r="FO19" s="379"/>
      <c r="FP19" s="379"/>
      <c r="FQ19" s="379"/>
      <c r="FR19" s="379"/>
    </row>
    <row r="20" spans="1:174" s="281" customFormat="1">
      <c r="A20" s="508" t="s">
        <v>519</v>
      </c>
      <c r="B20" s="715" t="s">
        <v>517</v>
      </c>
      <c r="C20" s="382" t="s">
        <v>808</v>
      </c>
      <c r="D20" s="382" t="s">
        <v>548</v>
      </c>
      <c r="E20" s="394" t="s">
        <v>809</v>
      </c>
      <c r="F20" s="394" t="s">
        <v>708</v>
      </c>
      <c r="G20" s="395" t="s">
        <v>708</v>
      </c>
      <c r="H20" s="382" t="s">
        <v>904</v>
      </c>
      <c r="I20" s="382" t="s">
        <v>708</v>
      </c>
      <c r="J20" s="382" t="s">
        <v>905</v>
      </c>
      <c r="K20" s="386">
        <v>2609600</v>
      </c>
      <c r="L20" s="618">
        <v>11620.28</v>
      </c>
      <c r="M20" s="380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79"/>
      <c r="AG20" s="379"/>
      <c r="AH20" s="379"/>
      <c r="AI20" s="379"/>
      <c r="AJ20" s="379"/>
      <c r="AK20" s="379"/>
      <c r="AL20" s="379"/>
      <c r="AM20" s="379"/>
      <c r="AN20" s="379"/>
      <c r="AO20" s="379"/>
      <c r="AP20" s="379"/>
      <c r="AQ20" s="379"/>
      <c r="AR20" s="379"/>
      <c r="AS20" s="379"/>
      <c r="AT20" s="379"/>
      <c r="AU20" s="379"/>
      <c r="AV20" s="379"/>
      <c r="AW20" s="379"/>
      <c r="AX20" s="379"/>
      <c r="AY20" s="379"/>
      <c r="AZ20" s="379"/>
      <c r="BA20" s="379"/>
      <c r="BB20" s="379"/>
      <c r="BC20" s="379"/>
      <c r="BD20" s="379"/>
      <c r="BE20" s="379"/>
      <c r="BF20" s="379"/>
      <c r="BG20" s="379"/>
      <c r="BH20" s="379"/>
      <c r="BI20" s="379"/>
      <c r="BJ20" s="379"/>
      <c r="BK20" s="379"/>
      <c r="BL20" s="379"/>
      <c r="BM20" s="379"/>
      <c r="BN20" s="379"/>
      <c r="BO20" s="379"/>
      <c r="BP20" s="379"/>
      <c r="BQ20" s="379"/>
      <c r="BR20" s="379"/>
      <c r="BS20" s="379"/>
      <c r="BT20" s="379"/>
      <c r="BU20" s="379"/>
      <c r="BV20" s="379"/>
      <c r="BW20" s="379"/>
      <c r="BX20" s="379"/>
      <c r="BY20" s="379"/>
      <c r="BZ20" s="379"/>
      <c r="CA20" s="379"/>
      <c r="CB20" s="379"/>
      <c r="CC20" s="379"/>
      <c r="CD20" s="379"/>
      <c r="CE20" s="379"/>
      <c r="CF20" s="379"/>
      <c r="CG20" s="379"/>
      <c r="CH20" s="379"/>
      <c r="CI20" s="379"/>
      <c r="CJ20" s="379"/>
      <c r="CK20" s="379"/>
      <c r="CL20" s="379"/>
      <c r="CM20" s="379"/>
      <c r="CN20" s="379"/>
      <c r="CO20" s="379"/>
      <c r="CP20" s="379"/>
      <c r="CQ20" s="379"/>
      <c r="CR20" s="379"/>
      <c r="CS20" s="379"/>
      <c r="CT20" s="379"/>
      <c r="CU20" s="379"/>
      <c r="CV20" s="379"/>
      <c r="CW20" s="379"/>
      <c r="CX20" s="379"/>
      <c r="CY20" s="379"/>
      <c r="CZ20" s="379"/>
      <c r="DA20" s="379"/>
      <c r="DB20" s="379"/>
      <c r="DC20" s="379"/>
      <c r="DD20" s="379"/>
      <c r="DE20" s="379"/>
      <c r="DF20" s="379"/>
      <c r="DG20" s="379"/>
      <c r="DH20" s="379"/>
      <c r="DI20" s="379"/>
      <c r="DJ20" s="379"/>
      <c r="DK20" s="379"/>
      <c r="DL20" s="379"/>
      <c r="DM20" s="379"/>
      <c r="DN20" s="379"/>
      <c r="DO20" s="379"/>
      <c r="DP20" s="379"/>
      <c r="DQ20" s="379"/>
      <c r="DR20" s="379"/>
      <c r="DS20" s="379"/>
      <c r="DT20" s="379"/>
      <c r="DU20" s="379"/>
      <c r="DV20" s="379"/>
      <c r="DW20" s="379"/>
      <c r="DX20" s="379"/>
      <c r="DY20" s="379"/>
      <c r="DZ20" s="379"/>
      <c r="EA20" s="379"/>
      <c r="EB20" s="379"/>
      <c r="EC20" s="379"/>
      <c r="ED20" s="379"/>
      <c r="EE20" s="379"/>
      <c r="EF20" s="379"/>
      <c r="EG20" s="379"/>
      <c r="EH20" s="379"/>
      <c r="EI20" s="379"/>
      <c r="EJ20" s="379"/>
      <c r="EK20" s="379"/>
      <c r="EL20" s="379"/>
      <c r="EM20" s="379"/>
      <c r="EN20" s="379"/>
      <c r="EO20" s="379"/>
      <c r="EP20" s="379"/>
      <c r="EQ20" s="379"/>
      <c r="ER20" s="379"/>
      <c r="ES20" s="379"/>
      <c r="ET20" s="379"/>
      <c r="EU20" s="379"/>
      <c r="EV20" s="379"/>
      <c r="EW20" s="379"/>
      <c r="EX20" s="379"/>
      <c r="EY20" s="379"/>
      <c r="EZ20" s="379"/>
      <c r="FA20" s="379"/>
      <c r="FB20" s="379"/>
      <c r="FC20" s="379"/>
      <c r="FD20" s="379"/>
      <c r="FE20" s="379"/>
      <c r="FF20" s="379"/>
      <c r="FG20" s="379"/>
      <c r="FH20" s="379"/>
      <c r="FI20" s="379"/>
      <c r="FJ20" s="379"/>
      <c r="FK20" s="379"/>
      <c r="FL20" s="379"/>
      <c r="FM20" s="379"/>
      <c r="FN20" s="379"/>
      <c r="FO20" s="379"/>
      <c r="FP20" s="379"/>
      <c r="FQ20" s="379"/>
      <c r="FR20" s="379"/>
    </row>
    <row r="21" spans="1:174" s="281" customFormat="1">
      <c r="A21" s="508" t="s">
        <v>519</v>
      </c>
      <c r="B21" s="715" t="s">
        <v>517</v>
      </c>
      <c r="C21" s="382" t="s">
        <v>787</v>
      </c>
      <c r="D21" s="382" t="s">
        <v>762</v>
      </c>
      <c r="E21" s="394" t="s">
        <v>788</v>
      </c>
      <c r="F21" s="394" t="s">
        <v>708</v>
      </c>
      <c r="G21" s="395" t="s">
        <v>708</v>
      </c>
      <c r="H21" s="382" t="s">
        <v>906</v>
      </c>
      <c r="I21" s="382" t="s">
        <v>708</v>
      </c>
      <c r="J21" s="382" t="s">
        <v>907</v>
      </c>
      <c r="K21" s="386">
        <v>2610707</v>
      </c>
      <c r="L21" s="618">
        <v>4772.04</v>
      </c>
      <c r="M21" s="380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  <c r="AC21" s="379"/>
      <c r="AD21" s="379"/>
      <c r="AE21" s="379"/>
      <c r="AF21" s="379"/>
      <c r="AG21" s="379"/>
      <c r="AH21" s="379"/>
      <c r="AI21" s="379"/>
      <c r="AJ21" s="379"/>
      <c r="AK21" s="379"/>
      <c r="AL21" s="379"/>
      <c r="AM21" s="379"/>
      <c r="AN21" s="379"/>
      <c r="AO21" s="379"/>
      <c r="AP21" s="379"/>
      <c r="AQ21" s="379"/>
      <c r="AR21" s="379"/>
      <c r="AS21" s="379"/>
      <c r="AT21" s="379"/>
      <c r="AU21" s="379"/>
      <c r="AV21" s="379"/>
      <c r="AW21" s="379"/>
      <c r="AX21" s="379"/>
      <c r="AY21" s="379"/>
      <c r="AZ21" s="379"/>
      <c r="BA21" s="379"/>
      <c r="BB21" s="379"/>
      <c r="BC21" s="379"/>
      <c r="BD21" s="379"/>
      <c r="BE21" s="379"/>
      <c r="BF21" s="379"/>
      <c r="BG21" s="379"/>
      <c r="BH21" s="379"/>
      <c r="BI21" s="379"/>
      <c r="BJ21" s="379"/>
      <c r="BK21" s="379"/>
      <c r="BL21" s="379"/>
      <c r="BM21" s="379"/>
      <c r="BN21" s="379"/>
      <c r="BO21" s="379"/>
      <c r="BP21" s="379"/>
      <c r="BQ21" s="379"/>
      <c r="BR21" s="379"/>
      <c r="BS21" s="379"/>
      <c r="BT21" s="379"/>
      <c r="BU21" s="379"/>
      <c r="BV21" s="379"/>
      <c r="BW21" s="379"/>
      <c r="BX21" s="379"/>
      <c r="BY21" s="379"/>
      <c r="BZ21" s="379"/>
      <c r="CA21" s="379"/>
      <c r="CB21" s="379"/>
      <c r="CC21" s="379"/>
      <c r="CD21" s="379"/>
      <c r="CE21" s="379"/>
      <c r="CF21" s="379"/>
      <c r="CG21" s="379"/>
      <c r="CH21" s="379"/>
      <c r="CI21" s="379"/>
      <c r="CJ21" s="379"/>
      <c r="CK21" s="379"/>
      <c r="CL21" s="379"/>
      <c r="CM21" s="379"/>
      <c r="CN21" s="379"/>
      <c r="CO21" s="379"/>
      <c r="CP21" s="379"/>
      <c r="CQ21" s="379"/>
      <c r="CR21" s="379"/>
      <c r="CS21" s="379"/>
      <c r="CT21" s="379"/>
      <c r="CU21" s="379"/>
      <c r="CV21" s="379"/>
      <c r="CW21" s="379"/>
      <c r="CX21" s="379"/>
      <c r="CY21" s="379"/>
      <c r="CZ21" s="379"/>
      <c r="DA21" s="379"/>
      <c r="DB21" s="379"/>
      <c r="DC21" s="379"/>
      <c r="DD21" s="379"/>
      <c r="DE21" s="379"/>
      <c r="DF21" s="379"/>
      <c r="DG21" s="379"/>
      <c r="DH21" s="379"/>
      <c r="DI21" s="379"/>
      <c r="DJ21" s="379"/>
      <c r="DK21" s="379"/>
      <c r="DL21" s="379"/>
      <c r="DM21" s="379"/>
      <c r="DN21" s="379"/>
      <c r="DO21" s="379"/>
      <c r="DP21" s="379"/>
      <c r="DQ21" s="379"/>
      <c r="DR21" s="379"/>
      <c r="DS21" s="379"/>
      <c r="DT21" s="379"/>
      <c r="DU21" s="379"/>
      <c r="DV21" s="379"/>
      <c r="DW21" s="379"/>
      <c r="DX21" s="379"/>
      <c r="DY21" s="379"/>
      <c r="DZ21" s="379"/>
      <c r="EA21" s="379"/>
      <c r="EB21" s="379"/>
      <c r="EC21" s="379"/>
      <c r="ED21" s="379"/>
      <c r="EE21" s="379"/>
      <c r="EF21" s="379"/>
      <c r="EG21" s="379"/>
      <c r="EH21" s="379"/>
      <c r="EI21" s="379"/>
      <c r="EJ21" s="379"/>
      <c r="EK21" s="379"/>
      <c r="EL21" s="379"/>
      <c r="EM21" s="379"/>
      <c r="EN21" s="379"/>
      <c r="EO21" s="379"/>
      <c r="EP21" s="379"/>
      <c r="EQ21" s="379"/>
      <c r="ER21" s="379"/>
      <c r="ES21" s="379"/>
      <c r="ET21" s="379"/>
      <c r="EU21" s="379"/>
      <c r="EV21" s="379"/>
      <c r="EW21" s="379"/>
      <c r="EX21" s="379"/>
      <c r="EY21" s="379"/>
      <c r="EZ21" s="379"/>
      <c r="FA21" s="379"/>
      <c r="FB21" s="379"/>
      <c r="FC21" s="379"/>
      <c r="FD21" s="379"/>
      <c r="FE21" s="379"/>
      <c r="FF21" s="379"/>
      <c r="FG21" s="379"/>
      <c r="FH21" s="379"/>
      <c r="FI21" s="379"/>
      <c r="FJ21" s="379"/>
      <c r="FK21" s="379"/>
      <c r="FL21" s="379"/>
      <c r="FM21" s="379"/>
      <c r="FN21" s="379"/>
      <c r="FO21" s="379"/>
      <c r="FP21" s="379"/>
      <c r="FQ21" s="379"/>
      <c r="FR21" s="379"/>
    </row>
    <row r="22" spans="1:174" s="281" customFormat="1">
      <c r="A22" s="508" t="s">
        <v>519</v>
      </c>
      <c r="B22" s="715" t="s">
        <v>517</v>
      </c>
      <c r="C22" s="382" t="s">
        <v>806</v>
      </c>
      <c r="D22" s="382" t="s">
        <v>644</v>
      </c>
      <c r="E22" s="394" t="s">
        <v>810</v>
      </c>
      <c r="F22" s="394" t="s">
        <v>708</v>
      </c>
      <c r="G22" s="395" t="s">
        <v>708</v>
      </c>
      <c r="H22" s="382" t="s">
        <v>908</v>
      </c>
      <c r="I22" s="382" t="s">
        <v>708</v>
      </c>
      <c r="J22" s="382" t="s">
        <v>664</v>
      </c>
      <c r="K22" s="386">
        <v>2611606</v>
      </c>
      <c r="L22" s="618">
        <v>13000</v>
      </c>
      <c r="M22" s="380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  <c r="AE22" s="379"/>
      <c r="AF22" s="379"/>
      <c r="AG22" s="379"/>
      <c r="AH22" s="379"/>
      <c r="AI22" s="379"/>
      <c r="AJ22" s="379"/>
      <c r="AK22" s="379"/>
      <c r="AL22" s="379"/>
      <c r="AM22" s="379"/>
      <c r="AN22" s="379"/>
      <c r="AO22" s="379"/>
      <c r="AP22" s="379"/>
      <c r="AQ22" s="379"/>
      <c r="AR22" s="379"/>
      <c r="AS22" s="379"/>
      <c r="AT22" s="379"/>
      <c r="AU22" s="379"/>
      <c r="AV22" s="379"/>
      <c r="AW22" s="379"/>
      <c r="AX22" s="379"/>
      <c r="AY22" s="379"/>
      <c r="AZ22" s="379"/>
      <c r="BA22" s="379"/>
      <c r="BB22" s="379"/>
      <c r="BC22" s="379"/>
      <c r="BD22" s="379"/>
      <c r="BE22" s="379"/>
      <c r="BF22" s="379"/>
      <c r="BG22" s="379"/>
      <c r="BH22" s="379"/>
      <c r="BI22" s="379"/>
      <c r="BJ22" s="379"/>
      <c r="BK22" s="379"/>
      <c r="BL22" s="379"/>
      <c r="BM22" s="379"/>
      <c r="BN22" s="379"/>
      <c r="BO22" s="379"/>
      <c r="BP22" s="379"/>
      <c r="BQ22" s="379"/>
      <c r="BR22" s="379"/>
      <c r="BS22" s="379"/>
      <c r="BT22" s="379"/>
      <c r="BU22" s="379"/>
      <c r="BV22" s="379"/>
      <c r="BW22" s="379"/>
      <c r="BX22" s="379"/>
      <c r="BY22" s="379"/>
      <c r="BZ22" s="379"/>
      <c r="CA22" s="379"/>
      <c r="CB22" s="379"/>
      <c r="CC22" s="379"/>
      <c r="CD22" s="379"/>
      <c r="CE22" s="379"/>
      <c r="CF22" s="379"/>
      <c r="CG22" s="379"/>
      <c r="CH22" s="379"/>
      <c r="CI22" s="379"/>
      <c r="CJ22" s="379"/>
      <c r="CK22" s="379"/>
      <c r="CL22" s="379"/>
      <c r="CM22" s="379"/>
      <c r="CN22" s="379"/>
      <c r="CO22" s="379"/>
      <c r="CP22" s="379"/>
      <c r="CQ22" s="379"/>
      <c r="CR22" s="379"/>
      <c r="CS22" s="379"/>
      <c r="CT22" s="379"/>
      <c r="CU22" s="379"/>
      <c r="CV22" s="379"/>
      <c r="CW22" s="379"/>
      <c r="CX22" s="379"/>
      <c r="CY22" s="379"/>
      <c r="CZ22" s="379"/>
      <c r="DA22" s="379"/>
      <c r="DB22" s="379"/>
      <c r="DC22" s="379"/>
      <c r="DD22" s="379"/>
      <c r="DE22" s="379"/>
      <c r="DF22" s="379"/>
      <c r="DG22" s="379"/>
      <c r="DH22" s="379"/>
      <c r="DI22" s="379"/>
      <c r="DJ22" s="379"/>
      <c r="DK22" s="379"/>
      <c r="DL22" s="379"/>
      <c r="DM22" s="379"/>
      <c r="DN22" s="379"/>
      <c r="DO22" s="379"/>
      <c r="DP22" s="379"/>
      <c r="DQ22" s="379"/>
      <c r="DR22" s="379"/>
      <c r="DS22" s="379"/>
      <c r="DT22" s="379"/>
      <c r="DU22" s="379"/>
      <c r="DV22" s="379"/>
      <c r="DW22" s="379"/>
      <c r="DX22" s="379"/>
      <c r="DY22" s="379"/>
      <c r="DZ22" s="379"/>
      <c r="EA22" s="379"/>
      <c r="EB22" s="379"/>
      <c r="EC22" s="379"/>
      <c r="ED22" s="379"/>
      <c r="EE22" s="379"/>
      <c r="EF22" s="379"/>
      <c r="EG22" s="379"/>
      <c r="EH22" s="379"/>
      <c r="EI22" s="379"/>
      <c r="EJ22" s="379"/>
      <c r="EK22" s="379"/>
      <c r="EL22" s="379"/>
      <c r="EM22" s="379"/>
      <c r="EN22" s="379"/>
      <c r="EO22" s="379"/>
      <c r="EP22" s="379"/>
      <c r="EQ22" s="379"/>
      <c r="ER22" s="379"/>
      <c r="ES22" s="379"/>
      <c r="ET22" s="379"/>
      <c r="EU22" s="379"/>
      <c r="EV22" s="379"/>
      <c r="EW22" s="379"/>
      <c r="EX22" s="379"/>
      <c r="EY22" s="379"/>
      <c r="EZ22" s="379"/>
      <c r="FA22" s="379"/>
      <c r="FB22" s="379"/>
      <c r="FC22" s="379"/>
      <c r="FD22" s="379"/>
      <c r="FE22" s="379"/>
      <c r="FF22" s="379"/>
      <c r="FG22" s="379"/>
      <c r="FH22" s="379"/>
      <c r="FI22" s="379"/>
      <c r="FJ22" s="379"/>
      <c r="FK22" s="379"/>
      <c r="FL22" s="379"/>
      <c r="FM22" s="379"/>
      <c r="FN22" s="379"/>
      <c r="FO22" s="379"/>
      <c r="FP22" s="379"/>
      <c r="FQ22" s="379"/>
      <c r="FR22" s="379"/>
    </row>
    <row r="23" spans="1:174" s="281" customFormat="1">
      <c r="A23" s="508" t="s">
        <v>519</v>
      </c>
      <c r="B23" s="715" t="s">
        <v>517</v>
      </c>
      <c r="C23" s="384" t="s">
        <v>827</v>
      </c>
      <c r="D23" s="382" t="s">
        <v>828</v>
      </c>
      <c r="E23" s="394" t="s">
        <v>829</v>
      </c>
      <c r="F23" s="394" t="s">
        <v>708</v>
      </c>
      <c r="G23" s="395" t="s">
        <v>708</v>
      </c>
      <c r="H23" s="382" t="s">
        <v>909</v>
      </c>
      <c r="I23" s="382" t="s">
        <v>708</v>
      </c>
      <c r="J23" s="382" t="s">
        <v>910</v>
      </c>
      <c r="K23" s="386">
        <v>3550308</v>
      </c>
      <c r="L23" s="618">
        <v>2750</v>
      </c>
      <c r="M23" s="380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379"/>
      <c r="AN23" s="379"/>
      <c r="AO23" s="379"/>
      <c r="AP23" s="379"/>
      <c r="AQ23" s="379"/>
      <c r="AR23" s="379"/>
      <c r="AS23" s="379"/>
      <c r="AT23" s="379"/>
      <c r="AU23" s="379"/>
      <c r="AV23" s="379"/>
      <c r="AW23" s="379"/>
      <c r="AX23" s="379"/>
      <c r="AY23" s="379"/>
      <c r="AZ23" s="379"/>
      <c r="BA23" s="379"/>
      <c r="BB23" s="379"/>
      <c r="BC23" s="379"/>
      <c r="BD23" s="379"/>
      <c r="BE23" s="379"/>
      <c r="BF23" s="379"/>
      <c r="BG23" s="379"/>
      <c r="BH23" s="379"/>
      <c r="BI23" s="379"/>
      <c r="BJ23" s="379"/>
      <c r="BK23" s="379"/>
      <c r="BL23" s="379"/>
      <c r="BM23" s="379"/>
      <c r="BN23" s="379"/>
      <c r="BO23" s="379"/>
      <c r="BP23" s="379"/>
      <c r="BQ23" s="379"/>
      <c r="BR23" s="379"/>
      <c r="BS23" s="379"/>
      <c r="BT23" s="379"/>
      <c r="BU23" s="379"/>
      <c r="BV23" s="379"/>
      <c r="BW23" s="379"/>
      <c r="BX23" s="379"/>
      <c r="BY23" s="379"/>
      <c r="BZ23" s="379"/>
      <c r="CA23" s="379"/>
      <c r="CB23" s="379"/>
      <c r="CC23" s="379"/>
      <c r="CD23" s="379"/>
      <c r="CE23" s="379"/>
      <c r="CF23" s="379"/>
      <c r="CG23" s="379"/>
      <c r="CH23" s="379"/>
      <c r="CI23" s="379"/>
      <c r="CJ23" s="379"/>
      <c r="CK23" s="379"/>
      <c r="CL23" s="379"/>
      <c r="CM23" s="379"/>
      <c r="CN23" s="379"/>
      <c r="CO23" s="379"/>
      <c r="CP23" s="379"/>
      <c r="CQ23" s="379"/>
      <c r="CR23" s="379"/>
      <c r="CS23" s="379"/>
      <c r="CT23" s="379"/>
      <c r="CU23" s="379"/>
      <c r="CV23" s="379"/>
      <c r="CW23" s="379"/>
      <c r="CX23" s="379"/>
      <c r="CY23" s="379"/>
      <c r="CZ23" s="379"/>
      <c r="DA23" s="379"/>
      <c r="DB23" s="379"/>
      <c r="DC23" s="379"/>
      <c r="DD23" s="379"/>
      <c r="DE23" s="379"/>
      <c r="DF23" s="379"/>
      <c r="DG23" s="379"/>
      <c r="DH23" s="379"/>
      <c r="DI23" s="379"/>
      <c r="DJ23" s="379"/>
      <c r="DK23" s="379"/>
      <c r="DL23" s="379"/>
      <c r="DM23" s="379"/>
      <c r="DN23" s="379"/>
      <c r="DO23" s="379"/>
      <c r="DP23" s="379"/>
      <c r="DQ23" s="379"/>
      <c r="DR23" s="379"/>
      <c r="DS23" s="379"/>
      <c r="DT23" s="379"/>
      <c r="DU23" s="379"/>
      <c r="DV23" s="379"/>
      <c r="DW23" s="379"/>
      <c r="DX23" s="379"/>
      <c r="DY23" s="379"/>
      <c r="DZ23" s="379"/>
      <c r="EA23" s="379"/>
      <c r="EB23" s="379"/>
      <c r="EC23" s="379"/>
      <c r="ED23" s="379"/>
      <c r="EE23" s="379"/>
      <c r="EF23" s="379"/>
      <c r="EG23" s="379"/>
      <c r="EH23" s="379"/>
      <c r="EI23" s="379"/>
      <c r="EJ23" s="379"/>
      <c r="EK23" s="379"/>
      <c r="EL23" s="379"/>
      <c r="EM23" s="379"/>
      <c r="EN23" s="379"/>
      <c r="EO23" s="379"/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</row>
    <row r="24" spans="1:174" s="281" customFormat="1">
      <c r="A24" s="508" t="s">
        <v>519</v>
      </c>
      <c r="B24" s="715" t="s">
        <v>517</v>
      </c>
      <c r="C24" s="384" t="s">
        <v>827</v>
      </c>
      <c r="D24" s="382" t="s">
        <v>822</v>
      </c>
      <c r="E24" s="394" t="s">
        <v>846</v>
      </c>
      <c r="F24" s="394" t="s">
        <v>708</v>
      </c>
      <c r="G24" s="395" t="s">
        <v>708</v>
      </c>
      <c r="H24" s="382" t="s">
        <v>911</v>
      </c>
      <c r="I24" s="382" t="s">
        <v>708</v>
      </c>
      <c r="J24" s="382" t="s">
        <v>912</v>
      </c>
      <c r="K24" s="716">
        <v>3144805</v>
      </c>
      <c r="L24" s="618">
        <v>120</v>
      </c>
      <c r="M24" s="380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79"/>
      <c r="AF24" s="379"/>
      <c r="AG24" s="379"/>
      <c r="AH24" s="379"/>
      <c r="AI24" s="379"/>
      <c r="AJ24" s="379"/>
      <c r="AK24" s="379"/>
      <c r="AL24" s="379"/>
      <c r="AM24" s="379"/>
      <c r="AN24" s="379"/>
      <c r="AO24" s="379"/>
      <c r="AP24" s="379"/>
      <c r="AQ24" s="379"/>
      <c r="AR24" s="379"/>
      <c r="AS24" s="379"/>
      <c r="AT24" s="379"/>
      <c r="AU24" s="379"/>
      <c r="AV24" s="379"/>
      <c r="AW24" s="379"/>
      <c r="AX24" s="379"/>
      <c r="AY24" s="379"/>
      <c r="AZ24" s="379"/>
      <c r="BA24" s="379"/>
      <c r="BB24" s="379"/>
      <c r="BC24" s="379"/>
      <c r="BD24" s="379"/>
      <c r="BE24" s="379"/>
      <c r="BF24" s="379"/>
      <c r="BG24" s="379"/>
      <c r="BH24" s="379"/>
      <c r="BI24" s="379"/>
      <c r="BJ24" s="379"/>
      <c r="BK24" s="379"/>
      <c r="BL24" s="379"/>
      <c r="BM24" s="379"/>
      <c r="BN24" s="379"/>
      <c r="BO24" s="379"/>
      <c r="BP24" s="379"/>
      <c r="BQ24" s="379"/>
      <c r="BR24" s="379"/>
      <c r="BS24" s="379"/>
      <c r="BT24" s="379"/>
      <c r="BU24" s="379"/>
      <c r="BV24" s="379"/>
      <c r="BW24" s="379"/>
      <c r="BX24" s="379"/>
      <c r="BY24" s="379"/>
      <c r="BZ24" s="379"/>
      <c r="CA24" s="379"/>
      <c r="CB24" s="379"/>
      <c r="CC24" s="379"/>
      <c r="CD24" s="379"/>
      <c r="CE24" s="379"/>
      <c r="CF24" s="379"/>
      <c r="CG24" s="379"/>
      <c r="CH24" s="379"/>
      <c r="CI24" s="379"/>
      <c r="CJ24" s="379"/>
      <c r="CK24" s="379"/>
      <c r="CL24" s="379"/>
      <c r="CM24" s="379"/>
      <c r="CN24" s="379"/>
      <c r="CO24" s="379"/>
      <c r="CP24" s="379"/>
      <c r="CQ24" s="379"/>
      <c r="CR24" s="379"/>
      <c r="CS24" s="379"/>
      <c r="CT24" s="379"/>
      <c r="CU24" s="379"/>
      <c r="CV24" s="379"/>
      <c r="CW24" s="379"/>
      <c r="CX24" s="379"/>
      <c r="CY24" s="379"/>
      <c r="CZ24" s="379"/>
      <c r="DA24" s="379"/>
      <c r="DB24" s="379"/>
      <c r="DC24" s="379"/>
      <c r="DD24" s="379"/>
      <c r="DE24" s="379"/>
      <c r="DF24" s="379"/>
      <c r="DG24" s="379"/>
      <c r="DH24" s="379"/>
      <c r="DI24" s="379"/>
      <c r="DJ24" s="379"/>
      <c r="DK24" s="379"/>
      <c r="DL24" s="379"/>
      <c r="DM24" s="379"/>
      <c r="DN24" s="379"/>
      <c r="DO24" s="379"/>
      <c r="DP24" s="379"/>
      <c r="DQ24" s="379"/>
      <c r="DR24" s="379"/>
      <c r="DS24" s="379"/>
      <c r="DT24" s="379"/>
      <c r="DU24" s="379"/>
      <c r="DV24" s="379"/>
      <c r="DW24" s="379"/>
      <c r="DX24" s="379"/>
      <c r="DY24" s="379"/>
      <c r="DZ24" s="379"/>
      <c r="EA24" s="379"/>
      <c r="EB24" s="379"/>
      <c r="EC24" s="379"/>
      <c r="ED24" s="379"/>
      <c r="EE24" s="379"/>
      <c r="EF24" s="379"/>
      <c r="EG24" s="379"/>
      <c r="EH24" s="379"/>
      <c r="EI24" s="379"/>
      <c r="EJ24" s="379"/>
      <c r="EK24" s="379"/>
      <c r="EL24" s="379"/>
      <c r="EM24" s="379"/>
      <c r="EN24" s="379"/>
      <c r="EO24" s="379"/>
      <c r="EP24" s="379"/>
      <c r="EQ24" s="379"/>
      <c r="ER24" s="379"/>
      <c r="ES24" s="379"/>
      <c r="ET24" s="379"/>
      <c r="EU24" s="379"/>
      <c r="EV24" s="379"/>
      <c r="EW24" s="379"/>
      <c r="EX24" s="379"/>
      <c r="EY24" s="379"/>
      <c r="EZ24" s="379"/>
      <c r="FA24" s="379"/>
      <c r="FB24" s="379"/>
      <c r="FC24" s="379"/>
      <c r="FD24" s="379"/>
      <c r="FE24" s="379"/>
      <c r="FF24" s="379"/>
      <c r="FG24" s="379"/>
      <c r="FH24" s="379"/>
      <c r="FI24" s="379"/>
      <c r="FJ24" s="379"/>
      <c r="FK24" s="379"/>
      <c r="FL24" s="379"/>
      <c r="FM24" s="379"/>
      <c r="FN24" s="379"/>
      <c r="FO24" s="379"/>
      <c r="FP24" s="379"/>
      <c r="FQ24" s="379"/>
      <c r="FR24" s="379"/>
    </row>
    <row r="25" spans="1:174" s="279" customFormat="1">
      <c r="A25" s="508" t="s">
        <v>519</v>
      </c>
      <c r="B25" s="715" t="s">
        <v>517</v>
      </c>
      <c r="C25" s="382" t="s">
        <v>789</v>
      </c>
      <c r="D25" s="382" t="s">
        <v>768</v>
      </c>
      <c r="E25" s="394" t="s">
        <v>811</v>
      </c>
      <c r="F25" s="394" t="s">
        <v>708</v>
      </c>
      <c r="G25" s="395" t="s">
        <v>708</v>
      </c>
      <c r="H25" s="382" t="s">
        <v>913</v>
      </c>
      <c r="I25" s="382" t="s">
        <v>708</v>
      </c>
      <c r="J25" s="382" t="s">
        <v>664</v>
      </c>
      <c r="K25" s="386">
        <v>2608909</v>
      </c>
      <c r="L25" s="618">
        <v>10000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</row>
    <row r="26" spans="1:174" s="279" customFormat="1">
      <c r="A26" s="508" t="s">
        <v>519</v>
      </c>
      <c r="B26" s="715" t="s">
        <v>517</v>
      </c>
      <c r="C26" s="382" t="s">
        <v>789</v>
      </c>
      <c r="D26" s="382" t="s">
        <v>643</v>
      </c>
      <c r="E26" s="394" t="s">
        <v>545</v>
      </c>
      <c r="F26" s="394" t="s">
        <v>708</v>
      </c>
      <c r="G26" s="395" t="s">
        <v>708</v>
      </c>
      <c r="H26" s="382" t="s">
        <v>922</v>
      </c>
      <c r="I26" s="382" t="s">
        <v>708</v>
      </c>
      <c r="J26" s="382" t="s">
        <v>921</v>
      </c>
      <c r="K26" s="386">
        <v>2927408</v>
      </c>
      <c r="L26" s="618">
        <v>7000</v>
      </c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</row>
    <row r="27" spans="1:174" s="279" customFormat="1">
      <c r="A27" s="508" t="s">
        <v>519</v>
      </c>
      <c r="B27" s="715" t="s">
        <v>517</v>
      </c>
      <c r="C27" s="382" t="s">
        <v>812</v>
      </c>
      <c r="D27" s="382" t="s">
        <v>522</v>
      </c>
      <c r="E27" s="394" t="s">
        <v>813</v>
      </c>
      <c r="F27" s="394" t="s">
        <v>708</v>
      </c>
      <c r="G27" s="395" t="s">
        <v>708</v>
      </c>
      <c r="H27" s="382" t="s">
        <v>914</v>
      </c>
      <c r="I27" s="382" t="s">
        <v>708</v>
      </c>
      <c r="J27" s="382" t="s">
        <v>915</v>
      </c>
      <c r="K27" s="386">
        <v>2609600</v>
      </c>
      <c r="L27" s="618">
        <v>495</v>
      </c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</row>
    <row r="28" spans="1:174" s="279" customFormat="1">
      <c r="A28" s="508" t="s">
        <v>519</v>
      </c>
      <c r="B28" s="715" t="s">
        <v>517</v>
      </c>
      <c r="C28" s="382" t="s">
        <v>787</v>
      </c>
      <c r="D28" s="382" t="s">
        <v>549</v>
      </c>
      <c r="E28" s="394" t="s">
        <v>814</v>
      </c>
      <c r="F28" s="394" t="s">
        <v>708</v>
      </c>
      <c r="G28" s="395" t="s">
        <v>708</v>
      </c>
      <c r="H28" s="382" t="s">
        <v>873</v>
      </c>
      <c r="I28" s="382" t="s">
        <v>708</v>
      </c>
      <c r="J28" s="382" t="s">
        <v>916</v>
      </c>
      <c r="K28" s="386">
        <v>2611606</v>
      </c>
      <c r="L28" s="618">
        <v>108</v>
      </c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</row>
    <row r="29" spans="1:174" s="279" customFormat="1">
      <c r="A29" s="508" t="s">
        <v>519</v>
      </c>
      <c r="B29" s="715" t="s">
        <v>517</v>
      </c>
      <c r="C29" s="385" t="s">
        <v>815</v>
      </c>
      <c r="D29" s="384" t="s">
        <v>523</v>
      </c>
      <c r="E29" s="394" t="s">
        <v>816</v>
      </c>
      <c r="F29" s="394" t="s">
        <v>708</v>
      </c>
      <c r="G29" s="395" t="s">
        <v>708</v>
      </c>
      <c r="H29" s="382" t="s">
        <v>917</v>
      </c>
      <c r="I29" s="382" t="s">
        <v>708</v>
      </c>
      <c r="J29" s="382" t="s">
        <v>918</v>
      </c>
      <c r="K29" s="386">
        <v>2603454</v>
      </c>
      <c r="L29" s="618">
        <v>1555.88</v>
      </c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</row>
    <row r="30" spans="1:174" s="279" customFormat="1">
      <c r="A30" s="508" t="s">
        <v>519</v>
      </c>
      <c r="B30" s="715" t="s">
        <v>517</v>
      </c>
      <c r="C30" s="382" t="s">
        <v>817</v>
      </c>
      <c r="D30" s="382" t="s">
        <v>641</v>
      </c>
      <c r="E30" s="394" t="s">
        <v>818</v>
      </c>
      <c r="F30" s="394" t="s">
        <v>708</v>
      </c>
      <c r="G30" s="395" t="s">
        <v>708</v>
      </c>
      <c r="H30" s="382" t="s">
        <v>919</v>
      </c>
      <c r="I30" s="382" t="s">
        <v>708</v>
      </c>
      <c r="J30" s="382" t="s">
        <v>920</v>
      </c>
      <c r="K30" s="386">
        <v>2611606</v>
      </c>
      <c r="L30" s="618">
        <v>1070.7</v>
      </c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</row>
    <row r="31" spans="1:174" s="279" customFormat="1">
      <c r="A31" s="508" t="s">
        <v>519</v>
      </c>
      <c r="B31" s="715" t="s">
        <v>517</v>
      </c>
      <c r="C31" s="382" t="s">
        <v>789</v>
      </c>
      <c r="D31" s="382" t="s">
        <v>642</v>
      </c>
      <c r="E31" s="394" t="s">
        <v>925</v>
      </c>
      <c r="F31" s="394" t="s">
        <v>708</v>
      </c>
      <c r="G31" s="395" t="s">
        <v>708</v>
      </c>
      <c r="H31" s="382" t="s">
        <v>926</v>
      </c>
      <c r="I31" s="382" t="s">
        <v>708</v>
      </c>
      <c r="J31" s="382" t="s">
        <v>927</v>
      </c>
      <c r="K31" s="386">
        <v>2927408</v>
      </c>
      <c r="L31" s="618">
        <v>6000</v>
      </c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</row>
    <row r="32" spans="1:174" s="279" customFormat="1" ht="15.75" thickBot="1">
      <c r="A32" s="545" t="s">
        <v>519</v>
      </c>
      <c r="B32" s="741" t="s">
        <v>517</v>
      </c>
      <c r="C32" s="742" t="s">
        <v>789</v>
      </c>
      <c r="D32" s="742" t="s">
        <v>928</v>
      </c>
      <c r="E32" s="743" t="s">
        <v>929</v>
      </c>
      <c r="F32" s="744" t="s">
        <v>708</v>
      </c>
      <c r="G32" s="745" t="s">
        <v>708</v>
      </c>
      <c r="H32" s="746" t="s">
        <v>930</v>
      </c>
      <c r="I32" s="746" t="s">
        <v>708</v>
      </c>
      <c r="J32" s="746" t="s">
        <v>931</v>
      </c>
      <c r="K32" s="747">
        <v>2927408</v>
      </c>
      <c r="L32" s="748">
        <v>8000</v>
      </c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</row>
    <row r="33" spans="1:523" s="279" customFormat="1">
      <c r="A33" s="628"/>
      <c r="B33" s="739"/>
      <c r="C33" s="534"/>
      <c r="D33" s="534"/>
      <c r="E33" s="542"/>
      <c r="F33" s="542"/>
      <c r="G33" s="543"/>
      <c r="H33" s="534"/>
      <c r="I33" s="534"/>
      <c r="J33" s="534"/>
      <c r="K33" s="544"/>
      <c r="L33" s="740">
        <v>0</v>
      </c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</row>
    <row r="34" spans="1:523" s="279" customFormat="1">
      <c r="A34" s="393"/>
      <c r="B34" s="620"/>
      <c r="C34" s="382"/>
      <c r="D34" s="382"/>
      <c r="E34" s="394"/>
      <c r="F34" s="394"/>
      <c r="G34" s="395"/>
      <c r="H34" s="382"/>
      <c r="I34" s="382"/>
      <c r="J34" s="382"/>
      <c r="K34" s="386"/>
      <c r="L34" s="670">
        <v>0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</row>
    <row r="35" spans="1:523" s="279" customFormat="1">
      <c r="A35" s="393"/>
      <c r="B35" s="620"/>
      <c r="C35" s="382"/>
      <c r="D35" s="382"/>
      <c r="E35" s="394"/>
      <c r="F35" s="394"/>
      <c r="G35" s="395"/>
      <c r="H35" s="382"/>
      <c r="I35" s="382"/>
      <c r="J35" s="382"/>
      <c r="K35" s="386"/>
      <c r="L35" s="670">
        <v>0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</row>
    <row r="36" spans="1:523" s="279" customFormat="1">
      <c r="A36" s="393"/>
      <c r="B36" s="620"/>
      <c r="C36" s="382"/>
      <c r="D36" s="382"/>
      <c r="E36" s="394"/>
      <c r="F36" s="394"/>
      <c r="G36" s="395"/>
      <c r="H36" s="382"/>
      <c r="I36" s="382"/>
      <c r="J36" s="382"/>
      <c r="K36" s="386"/>
      <c r="L36" s="670">
        <v>0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</row>
    <row r="37" spans="1:523" s="279" customFormat="1">
      <c r="A37" s="393"/>
      <c r="B37" s="620"/>
      <c r="C37" s="382"/>
      <c r="D37" s="382"/>
      <c r="E37" s="394"/>
      <c r="F37" s="394"/>
      <c r="G37" s="395"/>
      <c r="H37" s="382"/>
      <c r="I37" s="619"/>
      <c r="J37" s="382"/>
      <c r="K37" s="386"/>
      <c r="L37" s="670">
        <v>0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</row>
    <row r="38" spans="1:523" s="279" customFormat="1">
      <c r="A38" s="393"/>
      <c r="B38" s="620"/>
      <c r="C38" s="382"/>
      <c r="D38" s="382"/>
      <c r="E38" s="394"/>
      <c r="F38" s="394"/>
      <c r="G38" s="395"/>
      <c r="H38" s="382"/>
      <c r="I38" s="382"/>
      <c r="J38" s="382"/>
      <c r="K38" s="386"/>
      <c r="L38" s="670">
        <v>0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</row>
    <row r="39" spans="1:523" s="279" customFormat="1">
      <c r="A39" s="393"/>
      <c r="B39" s="620"/>
      <c r="C39" s="382"/>
      <c r="D39" s="382"/>
      <c r="E39" s="394"/>
      <c r="F39" s="394"/>
      <c r="G39" s="395"/>
      <c r="H39" s="382"/>
      <c r="I39" s="382"/>
      <c r="J39" s="382"/>
      <c r="K39" s="386"/>
      <c r="L39" s="670">
        <v>0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</row>
    <row r="40" spans="1:523" s="279" customFormat="1">
      <c r="A40" s="393"/>
      <c r="B40" s="620"/>
      <c r="C40" s="382"/>
      <c r="D40" s="382"/>
      <c r="E40" s="394"/>
      <c r="F40" s="394"/>
      <c r="G40" s="395"/>
      <c r="H40" s="382"/>
      <c r="I40" s="382"/>
      <c r="J40" s="382"/>
      <c r="K40" s="386"/>
      <c r="L40" s="670">
        <v>0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523" s="279" customFormat="1">
      <c r="A41" s="393"/>
      <c r="B41" s="620"/>
      <c r="C41" s="385"/>
      <c r="D41" s="384"/>
      <c r="E41" s="394"/>
      <c r="F41" s="394"/>
      <c r="G41" s="395"/>
      <c r="H41" s="382"/>
      <c r="I41" s="382"/>
      <c r="J41" s="382"/>
      <c r="K41" s="386"/>
      <c r="L41" s="670">
        <v>0</v>
      </c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523" s="279" customFormat="1">
      <c r="A42" s="393"/>
      <c r="B42" s="620"/>
      <c r="C42" s="382"/>
      <c r="D42" s="382"/>
      <c r="E42" s="394"/>
      <c r="F42" s="394"/>
      <c r="G42" s="395"/>
      <c r="H42" s="382"/>
      <c r="I42" s="382"/>
      <c r="J42" s="382"/>
      <c r="K42" s="386"/>
      <c r="L42" s="670">
        <v>0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523" s="283" customFormat="1" ht="15.75">
      <c r="A43" s="393"/>
      <c r="B43" s="620"/>
      <c r="C43" s="385"/>
      <c r="D43" s="385"/>
      <c r="E43" s="671"/>
      <c r="F43" s="394"/>
      <c r="G43" s="395"/>
      <c r="H43" s="382"/>
      <c r="I43" s="382"/>
      <c r="J43" s="672"/>
      <c r="K43" s="386"/>
      <c r="L43" s="378">
        <v>0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 s="322"/>
      <c r="FT43" s="322"/>
      <c r="FU43" s="322"/>
      <c r="FV43" s="322"/>
      <c r="FW43" s="322"/>
      <c r="FX43" s="322"/>
      <c r="FY43" s="322"/>
      <c r="FZ43" s="322"/>
      <c r="GA43" s="322"/>
      <c r="GB43" s="322"/>
      <c r="GC43" s="322"/>
      <c r="GD43" s="322"/>
      <c r="GE43" s="322"/>
      <c r="GF43" s="322"/>
      <c r="GG43" s="322"/>
      <c r="GH43" s="322"/>
      <c r="GI43" s="322"/>
      <c r="GJ43" s="322"/>
      <c r="GK43" s="322"/>
      <c r="GL43" s="322"/>
      <c r="GM43" s="322"/>
      <c r="GN43" s="322"/>
      <c r="GO43" s="322"/>
      <c r="GP43" s="322"/>
      <c r="GQ43" s="322"/>
      <c r="GR43" s="322"/>
      <c r="GS43" s="322"/>
      <c r="GT43" s="322"/>
      <c r="GU43" s="322"/>
      <c r="GV43" s="322"/>
      <c r="GW43" s="322"/>
      <c r="GX43" s="322"/>
      <c r="GY43" s="322"/>
      <c r="GZ43" s="322"/>
      <c r="HA43" s="322"/>
      <c r="HB43" s="322"/>
      <c r="HC43" s="322"/>
      <c r="HD43" s="322"/>
      <c r="HE43" s="322"/>
      <c r="HF43" s="322"/>
      <c r="HG43" s="322"/>
      <c r="HH43" s="322"/>
      <c r="HI43" s="322"/>
      <c r="HJ43" s="322"/>
      <c r="HK43" s="322"/>
      <c r="HL43" s="322"/>
      <c r="HM43" s="322"/>
      <c r="HN43" s="322"/>
      <c r="HO43" s="322"/>
      <c r="HP43" s="322"/>
      <c r="HQ43" s="322"/>
      <c r="HR43" s="322"/>
      <c r="HS43" s="322"/>
      <c r="HT43" s="322"/>
      <c r="HU43" s="322"/>
      <c r="HV43" s="322"/>
      <c r="HW43" s="322"/>
      <c r="HX43" s="322"/>
      <c r="HY43" s="322"/>
      <c r="HZ43" s="322"/>
      <c r="IA43" s="322"/>
      <c r="IB43" s="322"/>
      <c r="IC43" s="322"/>
      <c r="ID43" s="322"/>
      <c r="IE43" s="322"/>
      <c r="IF43" s="322"/>
      <c r="IG43" s="322"/>
      <c r="IH43" s="322"/>
      <c r="II43" s="322"/>
      <c r="IJ43" s="322"/>
      <c r="IK43" s="322"/>
      <c r="IL43" s="322"/>
      <c r="IM43" s="322"/>
      <c r="IN43" s="322"/>
      <c r="IO43" s="322"/>
      <c r="IP43" s="322"/>
      <c r="IQ43" s="322"/>
      <c r="IR43" s="322"/>
      <c r="IS43" s="322"/>
      <c r="IT43" s="322"/>
      <c r="IU43" s="322"/>
      <c r="IV43" s="322"/>
      <c r="IW43" s="322"/>
      <c r="IX43" s="322"/>
      <c r="IY43" s="322"/>
      <c r="IZ43" s="322"/>
      <c r="JA43" s="322"/>
      <c r="JB43" s="322"/>
      <c r="JC43" s="322"/>
      <c r="JD43" s="322"/>
      <c r="JE43" s="322"/>
      <c r="JF43" s="322"/>
      <c r="JG43" s="322"/>
      <c r="JH43" s="322"/>
      <c r="JI43" s="322"/>
      <c r="JJ43" s="322"/>
      <c r="JK43" s="322"/>
      <c r="JL43" s="322"/>
      <c r="JM43" s="322"/>
      <c r="JN43" s="322"/>
      <c r="JO43" s="322"/>
      <c r="JP43" s="322"/>
      <c r="JQ43" s="322"/>
      <c r="JR43" s="322"/>
      <c r="JS43" s="322"/>
      <c r="JT43" s="322"/>
      <c r="JU43" s="322"/>
      <c r="JV43" s="322"/>
      <c r="JW43" s="322"/>
      <c r="JX43" s="322"/>
      <c r="JY43" s="322"/>
      <c r="JZ43" s="322"/>
      <c r="KA43" s="322"/>
      <c r="KB43" s="322"/>
      <c r="KC43" s="322"/>
      <c r="KD43" s="322"/>
      <c r="KE43" s="322"/>
      <c r="KF43" s="322"/>
      <c r="KG43" s="322"/>
      <c r="KH43" s="322"/>
      <c r="KI43" s="322"/>
      <c r="KJ43" s="322"/>
      <c r="KK43" s="322"/>
      <c r="KL43" s="322"/>
      <c r="KM43" s="322"/>
      <c r="KN43" s="322"/>
      <c r="KO43" s="322"/>
      <c r="KP43" s="322"/>
      <c r="KQ43" s="322"/>
      <c r="KR43" s="322"/>
      <c r="KS43" s="322"/>
      <c r="KT43" s="322"/>
      <c r="KU43" s="322"/>
      <c r="KV43" s="322"/>
      <c r="KW43" s="322"/>
      <c r="KX43" s="322"/>
      <c r="KY43" s="322"/>
      <c r="KZ43" s="322"/>
      <c r="LA43" s="322"/>
      <c r="LB43" s="322"/>
      <c r="LC43" s="322"/>
      <c r="LD43" s="322"/>
      <c r="LE43" s="322"/>
      <c r="LF43" s="322"/>
      <c r="LG43" s="322"/>
      <c r="LH43" s="322"/>
      <c r="LI43" s="322"/>
      <c r="LJ43" s="322"/>
      <c r="LK43" s="322"/>
      <c r="LL43" s="322"/>
      <c r="LM43" s="322"/>
      <c r="LN43" s="322"/>
      <c r="LO43" s="322"/>
      <c r="LP43" s="322"/>
      <c r="LQ43" s="322"/>
      <c r="LR43" s="322"/>
      <c r="LS43" s="322"/>
      <c r="LT43" s="322"/>
      <c r="LU43" s="322"/>
      <c r="LV43" s="322"/>
      <c r="LW43" s="322"/>
      <c r="LX43" s="322"/>
      <c r="LY43" s="322"/>
      <c r="LZ43" s="322"/>
      <c r="MA43" s="322"/>
      <c r="MB43" s="322"/>
      <c r="MC43" s="322"/>
      <c r="MD43" s="322"/>
      <c r="ME43" s="322"/>
      <c r="MF43" s="322"/>
      <c r="MG43" s="322"/>
      <c r="MH43" s="322"/>
      <c r="MI43" s="322"/>
      <c r="MJ43" s="322"/>
      <c r="MK43" s="322"/>
      <c r="ML43" s="322"/>
      <c r="MM43" s="322"/>
      <c r="MN43" s="322"/>
      <c r="MO43" s="322"/>
      <c r="MP43" s="322"/>
      <c r="MQ43" s="322"/>
      <c r="MR43" s="322"/>
      <c r="MS43" s="322"/>
      <c r="MT43" s="322"/>
      <c r="MU43" s="322"/>
      <c r="MV43" s="322"/>
      <c r="MW43" s="322"/>
      <c r="MX43" s="322"/>
      <c r="MY43" s="322"/>
      <c r="MZ43" s="322"/>
      <c r="NA43" s="322"/>
      <c r="NB43" s="322"/>
      <c r="NC43" s="322"/>
      <c r="ND43" s="322"/>
      <c r="NE43" s="322"/>
      <c r="NF43" s="322"/>
      <c r="NG43" s="322"/>
      <c r="NH43" s="322"/>
      <c r="NI43" s="322"/>
      <c r="NJ43" s="322"/>
      <c r="NK43" s="322"/>
      <c r="NL43" s="322"/>
      <c r="NM43" s="322"/>
      <c r="NN43" s="322"/>
      <c r="NO43" s="322"/>
      <c r="NP43" s="322"/>
      <c r="NQ43" s="322"/>
      <c r="NR43" s="322"/>
      <c r="NS43" s="322"/>
      <c r="NT43" s="322"/>
      <c r="NU43" s="322"/>
      <c r="NV43" s="322"/>
      <c r="NW43" s="322"/>
      <c r="NX43" s="322"/>
      <c r="NY43" s="322"/>
      <c r="NZ43" s="322"/>
      <c r="OA43" s="322"/>
      <c r="OB43" s="322"/>
      <c r="OC43" s="322"/>
      <c r="OD43" s="322"/>
      <c r="OE43" s="322"/>
      <c r="OF43" s="322"/>
      <c r="OG43" s="322"/>
      <c r="OH43" s="322"/>
      <c r="OI43" s="322"/>
      <c r="OJ43" s="322"/>
      <c r="OK43" s="322"/>
      <c r="OL43" s="322"/>
      <c r="OM43" s="322"/>
      <c r="ON43" s="322"/>
      <c r="OO43" s="322"/>
      <c r="OP43" s="322"/>
      <c r="OQ43" s="322"/>
      <c r="OR43" s="322"/>
      <c r="OS43" s="322"/>
      <c r="OT43" s="322"/>
      <c r="OU43" s="322"/>
      <c r="OV43" s="322"/>
      <c r="OW43" s="322"/>
      <c r="OX43" s="322"/>
      <c r="OY43" s="322"/>
      <c r="OZ43" s="322"/>
      <c r="PA43" s="322"/>
      <c r="PB43" s="322"/>
      <c r="PC43" s="322"/>
      <c r="PD43" s="322"/>
      <c r="PE43" s="322"/>
      <c r="PF43" s="322"/>
      <c r="PG43" s="322"/>
      <c r="PH43" s="322"/>
      <c r="PI43" s="322"/>
      <c r="PJ43" s="322"/>
      <c r="PK43" s="322"/>
      <c r="PL43" s="322"/>
      <c r="PM43" s="322"/>
      <c r="PN43" s="322"/>
      <c r="PO43" s="322"/>
      <c r="PP43" s="322"/>
      <c r="PQ43" s="322"/>
      <c r="PR43" s="322"/>
      <c r="PS43" s="322"/>
      <c r="PT43" s="322"/>
      <c r="PU43" s="322"/>
      <c r="PV43" s="322"/>
      <c r="PW43" s="322"/>
      <c r="PX43" s="322"/>
      <c r="PY43" s="322"/>
      <c r="PZ43" s="322"/>
      <c r="QA43" s="322"/>
      <c r="QB43" s="322"/>
      <c r="QC43" s="322"/>
      <c r="QD43" s="322"/>
      <c r="QE43" s="322"/>
      <c r="QF43" s="322"/>
      <c r="QG43" s="322"/>
      <c r="QH43" s="322"/>
      <c r="QI43" s="322"/>
      <c r="QJ43" s="322"/>
      <c r="QK43" s="322"/>
      <c r="QL43" s="322"/>
      <c r="QM43" s="322"/>
      <c r="QN43" s="322"/>
      <c r="QO43" s="322"/>
      <c r="QP43" s="322"/>
      <c r="QQ43" s="322"/>
      <c r="QR43" s="322"/>
      <c r="QS43" s="322"/>
      <c r="QT43" s="322"/>
      <c r="QU43" s="322"/>
      <c r="QV43" s="322"/>
      <c r="QW43" s="322"/>
      <c r="QX43" s="322"/>
      <c r="QY43" s="322"/>
      <c r="QZ43" s="322"/>
      <c r="RA43" s="322"/>
      <c r="RB43" s="322"/>
      <c r="RC43" s="322"/>
      <c r="RD43" s="322"/>
      <c r="RE43" s="322"/>
      <c r="RF43" s="322"/>
      <c r="RG43" s="322"/>
      <c r="RH43" s="322"/>
      <c r="RI43" s="322"/>
      <c r="RJ43" s="322"/>
      <c r="RK43" s="322"/>
      <c r="RL43" s="322"/>
      <c r="RM43" s="322"/>
      <c r="RN43" s="322"/>
      <c r="RO43" s="322"/>
      <c r="RP43" s="322"/>
      <c r="RQ43" s="322"/>
      <c r="RR43" s="322"/>
      <c r="RS43" s="322"/>
      <c r="RT43" s="322"/>
      <c r="RU43" s="322"/>
      <c r="RV43" s="322"/>
      <c r="RW43" s="322"/>
      <c r="RX43" s="322"/>
      <c r="RY43" s="322"/>
      <c r="RZ43" s="322"/>
      <c r="SA43" s="322"/>
      <c r="SB43" s="322"/>
      <c r="SC43" s="322"/>
      <c r="SD43" s="322"/>
      <c r="SE43" s="322"/>
      <c r="SF43" s="322"/>
      <c r="SG43" s="322"/>
      <c r="SH43" s="322"/>
      <c r="SI43" s="322"/>
      <c r="SJ43" s="322"/>
      <c r="SK43" s="322"/>
      <c r="SL43" s="322"/>
      <c r="SM43" s="322"/>
      <c r="SN43" s="322"/>
      <c r="SO43" s="322"/>
      <c r="SP43" s="322"/>
      <c r="SQ43" s="322"/>
      <c r="SR43" s="322"/>
      <c r="SS43" s="322"/>
      <c r="ST43" s="322"/>
      <c r="SU43" s="322"/>
      <c r="SV43" s="322"/>
      <c r="SW43" s="322"/>
      <c r="SX43" s="322"/>
      <c r="SY43" s="322"/>
      <c r="SZ43" s="322"/>
      <c r="TA43" s="322"/>
      <c r="TB43" s="322"/>
      <c r="TC43" s="322"/>
    </row>
    <row r="44" spans="1:523" s="283" customFormat="1" ht="15.75">
      <c r="A44" s="628"/>
      <c r="B44" s="541"/>
      <c r="C44" s="629"/>
      <c r="D44" s="629"/>
      <c r="E44" s="630"/>
      <c r="F44" s="542"/>
      <c r="G44" s="543"/>
      <c r="H44" s="534"/>
      <c r="I44" s="534"/>
      <c r="J44" s="534"/>
      <c r="K44" s="544"/>
      <c r="L44" s="573">
        <v>0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 s="322"/>
      <c r="FT44" s="322"/>
      <c r="FU44" s="322"/>
      <c r="FV44" s="322"/>
      <c r="FW44" s="322"/>
      <c r="FX44" s="322"/>
      <c r="FY44" s="322"/>
      <c r="FZ44" s="322"/>
      <c r="GA44" s="322"/>
      <c r="GB44" s="322"/>
      <c r="GC44" s="322"/>
      <c r="GD44" s="322"/>
      <c r="GE44" s="322"/>
      <c r="GF44" s="322"/>
      <c r="GG44" s="322"/>
      <c r="GH44" s="322"/>
      <c r="GI44" s="322"/>
      <c r="GJ44" s="322"/>
      <c r="GK44" s="322"/>
      <c r="GL44" s="322"/>
      <c r="GM44" s="322"/>
      <c r="GN44" s="322"/>
      <c r="GO44" s="322"/>
      <c r="GP44" s="322"/>
      <c r="GQ44" s="322"/>
      <c r="GR44" s="322"/>
      <c r="GS44" s="322"/>
      <c r="GT44" s="322"/>
      <c r="GU44" s="322"/>
      <c r="GV44" s="322"/>
      <c r="GW44" s="322"/>
      <c r="GX44" s="322"/>
      <c r="GY44" s="322"/>
      <c r="GZ44" s="322"/>
      <c r="HA44" s="322"/>
      <c r="HB44" s="322"/>
      <c r="HC44" s="322"/>
      <c r="HD44" s="322"/>
      <c r="HE44" s="322"/>
      <c r="HF44" s="322"/>
      <c r="HG44" s="322"/>
      <c r="HH44" s="322"/>
      <c r="HI44" s="322"/>
      <c r="HJ44" s="322"/>
      <c r="HK44" s="322"/>
      <c r="HL44" s="322"/>
      <c r="HM44" s="322"/>
      <c r="HN44" s="322"/>
      <c r="HO44" s="322"/>
      <c r="HP44" s="322"/>
      <c r="HQ44" s="322"/>
      <c r="HR44" s="322"/>
      <c r="HS44" s="322"/>
      <c r="HT44" s="322"/>
      <c r="HU44" s="322"/>
      <c r="HV44" s="322"/>
      <c r="HW44" s="322"/>
      <c r="HX44" s="322"/>
      <c r="HY44" s="322"/>
      <c r="HZ44" s="322"/>
      <c r="IA44" s="322"/>
      <c r="IB44" s="322"/>
      <c r="IC44" s="322"/>
      <c r="ID44" s="322"/>
      <c r="IE44" s="322"/>
      <c r="IF44" s="322"/>
      <c r="IG44" s="322"/>
      <c r="IH44" s="322"/>
      <c r="II44" s="322"/>
      <c r="IJ44" s="322"/>
      <c r="IK44" s="322"/>
      <c r="IL44" s="322"/>
      <c r="IM44" s="322"/>
      <c r="IN44" s="322"/>
      <c r="IO44" s="322"/>
      <c r="IP44" s="322"/>
      <c r="IQ44" s="322"/>
      <c r="IR44" s="322"/>
      <c r="IS44" s="322"/>
      <c r="IT44" s="322"/>
      <c r="IU44" s="322"/>
      <c r="IV44" s="322"/>
      <c r="IW44" s="322"/>
      <c r="IX44" s="322"/>
      <c r="IY44" s="322"/>
      <c r="IZ44" s="322"/>
      <c r="JA44" s="322"/>
      <c r="JB44" s="322"/>
      <c r="JC44" s="322"/>
      <c r="JD44" s="322"/>
      <c r="JE44" s="322"/>
      <c r="JF44" s="322"/>
      <c r="JG44" s="322"/>
      <c r="JH44" s="322"/>
      <c r="JI44" s="322"/>
      <c r="JJ44" s="322"/>
      <c r="JK44" s="322"/>
      <c r="JL44" s="322"/>
      <c r="JM44" s="322"/>
      <c r="JN44" s="322"/>
      <c r="JO44" s="322"/>
      <c r="JP44" s="322"/>
      <c r="JQ44" s="322"/>
      <c r="JR44" s="322"/>
      <c r="JS44" s="322"/>
      <c r="JT44" s="322"/>
      <c r="JU44" s="322"/>
      <c r="JV44" s="322"/>
      <c r="JW44" s="322"/>
      <c r="JX44" s="322"/>
      <c r="JY44" s="322"/>
      <c r="JZ44" s="322"/>
      <c r="KA44" s="322"/>
      <c r="KB44" s="322"/>
      <c r="KC44" s="322"/>
      <c r="KD44" s="322"/>
      <c r="KE44" s="322"/>
      <c r="KF44" s="322"/>
      <c r="KG44" s="322"/>
      <c r="KH44" s="322"/>
      <c r="KI44" s="322"/>
      <c r="KJ44" s="322"/>
      <c r="KK44" s="322"/>
      <c r="KL44" s="322"/>
      <c r="KM44" s="322"/>
      <c r="KN44" s="322"/>
      <c r="KO44" s="322"/>
      <c r="KP44" s="322"/>
      <c r="KQ44" s="322"/>
      <c r="KR44" s="322"/>
      <c r="KS44" s="322"/>
      <c r="KT44" s="322"/>
      <c r="KU44" s="322"/>
      <c r="KV44" s="322"/>
      <c r="KW44" s="322"/>
      <c r="KX44" s="322"/>
      <c r="KY44" s="322"/>
      <c r="KZ44" s="322"/>
      <c r="LA44" s="322"/>
      <c r="LB44" s="322"/>
      <c r="LC44" s="322"/>
      <c r="LD44" s="322"/>
      <c r="LE44" s="322"/>
      <c r="LF44" s="322"/>
      <c r="LG44" s="322"/>
      <c r="LH44" s="322"/>
      <c r="LI44" s="322"/>
      <c r="LJ44" s="322"/>
      <c r="LK44" s="322"/>
      <c r="LL44" s="322"/>
      <c r="LM44" s="322"/>
      <c r="LN44" s="322"/>
      <c r="LO44" s="322"/>
      <c r="LP44" s="322"/>
      <c r="LQ44" s="322"/>
      <c r="LR44" s="322"/>
      <c r="LS44" s="322"/>
      <c r="LT44" s="322"/>
      <c r="LU44" s="322"/>
      <c r="LV44" s="322"/>
      <c r="LW44" s="322"/>
      <c r="LX44" s="322"/>
      <c r="LY44" s="322"/>
      <c r="LZ44" s="322"/>
      <c r="MA44" s="322"/>
      <c r="MB44" s="322"/>
      <c r="MC44" s="322"/>
      <c r="MD44" s="322"/>
      <c r="ME44" s="322"/>
      <c r="MF44" s="322"/>
      <c r="MG44" s="322"/>
      <c r="MH44" s="322"/>
      <c r="MI44" s="322"/>
      <c r="MJ44" s="322"/>
      <c r="MK44" s="322"/>
      <c r="ML44" s="322"/>
      <c r="MM44" s="322"/>
      <c r="MN44" s="322"/>
      <c r="MO44" s="322"/>
      <c r="MP44" s="322"/>
      <c r="MQ44" s="322"/>
      <c r="MR44" s="322"/>
      <c r="MS44" s="322"/>
      <c r="MT44" s="322"/>
      <c r="MU44" s="322"/>
      <c r="MV44" s="322"/>
      <c r="MW44" s="322"/>
      <c r="MX44" s="322"/>
      <c r="MY44" s="322"/>
      <c r="MZ44" s="322"/>
      <c r="NA44" s="322"/>
      <c r="NB44" s="322"/>
      <c r="NC44" s="322"/>
      <c r="ND44" s="322"/>
      <c r="NE44" s="322"/>
      <c r="NF44" s="322"/>
      <c r="NG44" s="322"/>
      <c r="NH44" s="322"/>
      <c r="NI44" s="322"/>
      <c r="NJ44" s="322"/>
      <c r="NK44" s="322"/>
      <c r="NL44" s="322"/>
      <c r="NM44" s="322"/>
      <c r="NN44" s="322"/>
      <c r="NO44" s="322"/>
      <c r="NP44" s="322"/>
      <c r="NQ44" s="322"/>
      <c r="NR44" s="322"/>
      <c r="NS44" s="322"/>
      <c r="NT44" s="322"/>
      <c r="NU44" s="322"/>
      <c r="NV44" s="322"/>
      <c r="NW44" s="322"/>
      <c r="NX44" s="322"/>
      <c r="NY44" s="322"/>
      <c r="NZ44" s="322"/>
      <c r="OA44" s="322"/>
      <c r="OB44" s="322"/>
      <c r="OC44" s="322"/>
      <c r="OD44" s="322"/>
      <c r="OE44" s="322"/>
      <c r="OF44" s="322"/>
      <c r="OG44" s="322"/>
      <c r="OH44" s="322"/>
      <c r="OI44" s="322"/>
      <c r="OJ44" s="322"/>
      <c r="OK44" s="322"/>
      <c r="OL44" s="322"/>
      <c r="OM44" s="322"/>
      <c r="ON44" s="322"/>
      <c r="OO44" s="322"/>
      <c r="OP44" s="322"/>
      <c r="OQ44" s="322"/>
      <c r="OR44" s="322"/>
      <c r="OS44" s="322"/>
      <c r="OT44" s="322"/>
      <c r="OU44" s="322"/>
      <c r="OV44" s="322"/>
      <c r="OW44" s="322"/>
      <c r="OX44" s="322"/>
      <c r="OY44" s="322"/>
      <c r="OZ44" s="322"/>
      <c r="PA44" s="322"/>
      <c r="PB44" s="322"/>
      <c r="PC44" s="322"/>
      <c r="PD44" s="322"/>
      <c r="PE44" s="322"/>
      <c r="PF44" s="322"/>
      <c r="PG44" s="322"/>
      <c r="PH44" s="322"/>
      <c r="PI44" s="322"/>
      <c r="PJ44" s="322"/>
      <c r="PK44" s="322"/>
      <c r="PL44" s="322"/>
      <c r="PM44" s="322"/>
      <c r="PN44" s="322"/>
      <c r="PO44" s="322"/>
      <c r="PP44" s="322"/>
      <c r="PQ44" s="322"/>
      <c r="PR44" s="322"/>
      <c r="PS44" s="322"/>
      <c r="PT44" s="322"/>
      <c r="PU44" s="322"/>
      <c r="PV44" s="322"/>
      <c r="PW44" s="322"/>
      <c r="PX44" s="322"/>
      <c r="PY44" s="322"/>
      <c r="PZ44" s="322"/>
      <c r="QA44" s="322"/>
      <c r="QB44" s="322"/>
      <c r="QC44" s="322"/>
      <c r="QD44" s="322"/>
      <c r="QE44" s="322"/>
      <c r="QF44" s="322"/>
      <c r="QG44" s="322"/>
      <c r="QH44" s="322"/>
      <c r="QI44" s="322"/>
      <c r="QJ44" s="322"/>
      <c r="QK44" s="322"/>
      <c r="QL44" s="322"/>
      <c r="QM44" s="322"/>
      <c r="QN44" s="322"/>
      <c r="QO44" s="322"/>
      <c r="QP44" s="322"/>
      <c r="QQ44" s="322"/>
      <c r="QR44" s="322"/>
      <c r="QS44" s="322"/>
      <c r="QT44" s="322"/>
      <c r="QU44" s="322"/>
      <c r="QV44" s="322"/>
      <c r="QW44" s="322"/>
      <c r="QX44" s="322"/>
      <c r="QY44" s="322"/>
      <c r="QZ44" s="322"/>
      <c r="RA44" s="322"/>
      <c r="RB44" s="322"/>
      <c r="RC44" s="322"/>
      <c r="RD44" s="322"/>
      <c r="RE44" s="322"/>
      <c r="RF44" s="322"/>
      <c r="RG44" s="322"/>
      <c r="RH44" s="322"/>
      <c r="RI44" s="322"/>
      <c r="RJ44" s="322"/>
      <c r="RK44" s="322"/>
      <c r="RL44" s="322"/>
      <c r="RM44" s="322"/>
      <c r="RN44" s="322"/>
      <c r="RO44" s="322"/>
      <c r="RP44" s="322"/>
      <c r="RQ44" s="322"/>
      <c r="RR44" s="322"/>
      <c r="RS44" s="322"/>
      <c r="RT44" s="322"/>
      <c r="RU44" s="322"/>
      <c r="RV44" s="322"/>
      <c r="RW44" s="322"/>
      <c r="RX44" s="322"/>
      <c r="RY44" s="322"/>
      <c r="RZ44" s="322"/>
      <c r="SA44" s="322"/>
      <c r="SB44" s="322"/>
      <c r="SC44" s="322"/>
      <c r="SD44" s="322"/>
      <c r="SE44" s="322"/>
      <c r="SF44" s="322"/>
      <c r="SG44" s="322"/>
      <c r="SH44" s="322"/>
      <c r="SI44" s="322"/>
      <c r="SJ44" s="322"/>
      <c r="SK44" s="322"/>
      <c r="SL44" s="322"/>
      <c r="SM44" s="322"/>
      <c r="SN44" s="322"/>
      <c r="SO44" s="322"/>
      <c r="SP44" s="322"/>
      <c r="SQ44" s="322"/>
      <c r="SR44" s="322"/>
      <c r="SS44" s="322"/>
      <c r="ST44" s="322"/>
      <c r="SU44" s="322"/>
      <c r="SV44" s="322"/>
      <c r="SW44" s="322"/>
      <c r="SX44" s="322"/>
      <c r="SY44" s="322"/>
      <c r="SZ44" s="322"/>
      <c r="TA44" s="322"/>
      <c r="TB44" s="322"/>
      <c r="TC44" s="322"/>
    </row>
    <row r="45" spans="1:523" s="283" customFormat="1" ht="15.75">
      <c r="A45" s="393"/>
      <c r="B45" s="381"/>
      <c r="C45" s="384"/>
      <c r="D45" s="384"/>
      <c r="E45" s="396"/>
      <c r="F45" s="394"/>
      <c r="G45" s="395"/>
      <c r="H45" s="382"/>
      <c r="I45" s="382"/>
      <c r="J45" s="382"/>
      <c r="K45" s="386"/>
      <c r="L45" s="378">
        <v>0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 s="322"/>
      <c r="FT45" s="322"/>
      <c r="FU45" s="322"/>
      <c r="FV45" s="322"/>
      <c r="FW45" s="322"/>
      <c r="FX45" s="322"/>
      <c r="FY45" s="322"/>
      <c r="FZ45" s="322"/>
      <c r="GA45" s="322"/>
      <c r="GB45" s="322"/>
      <c r="GC45" s="322"/>
      <c r="GD45" s="322"/>
      <c r="GE45" s="322"/>
      <c r="GF45" s="322"/>
      <c r="GG45" s="322"/>
      <c r="GH45" s="322"/>
      <c r="GI45" s="322"/>
      <c r="GJ45" s="322"/>
      <c r="GK45" s="322"/>
      <c r="GL45" s="322"/>
      <c r="GM45" s="322"/>
      <c r="GN45" s="322"/>
      <c r="GO45" s="322"/>
      <c r="GP45" s="322"/>
      <c r="GQ45" s="322"/>
      <c r="GR45" s="322"/>
      <c r="GS45" s="322"/>
      <c r="GT45" s="322"/>
      <c r="GU45" s="322"/>
      <c r="GV45" s="322"/>
      <c r="GW45" s="322"/>
      <c r="GX45" s="322"/>
      <c r="GY45" s="322"/>
      <c r="GZ45" s="322"/>
      <c r="HA45" s="322"/>
      <c r="HB45" s="322"/>
      <c r="HC45" s="322"/>
      <c r="HD45" s="322"/>
      <c r="HE45" s="322"/>
      <c r="HF45" s="322"/>
      <c r="HG45" s="322"/>
      <c r="HH45" s="322"/>
      <c r="HI45" s="322"/>
      <c r="HJ45" s="322"/>
      <c r="HK45" s="322"/>
      <c r="HL45" s="322"/>
      <c r="HM45" s="322"/>
      <c r="HN45" s="322"/>
      <c r="HO45" s="322"/>
      <c r="HP45" s="322"/>
      <c r="HQ45" s="322"/>
      <c r="HR45" s="322"/>
      <c r="HS45" s="322"/>
      <c r="HT45" s="322"/>
      <c r="HU45" s="322"/>
      <c r="HV45" s="322"/>
      <c r="HW45" s="322"/>
      <c r="HX45" s="322"/>
      <c r="HY45" s="322"/>
      <c r="HZ45" s="322"/>
      <c r="IA45" s="322"/>
      <c r="IB45" s="322"/>
      <c r="IC45" s="322"/>
      <c r="ID45" s="322"/>
      <c r="IE45" s="322"/>
      <c r="IF45" s="322"/>
      <c r="IG45" s="322"/>
      <c r="IH45" s="322"/>
      <c r="II45" s="322"/>
      <c r="IJ45" s="322"/>
      <c r="IK45" s="322"/>
      <c r="IL45" s="322"/>
      <c r="IM45" s="322"/>
      <c r="IN45" s="322"/>
      <c r="IO45" s="322"/>
      <c r="IP45" s="322"/>
      <c r="IQ45" s="322"/>
      <c r="IR45" s="322"/>
      <c r="IS45" s="322"/>
      <c r="IT45" s="322"/>
      <c r="IU45" s="322"/>
      <c r="IV45" s="322"/>
      <c r="IW45" s="322"/>
      <c r="IX45" s="322"/>
      <c r="IY45" s="322"/>
      <c r="IZ45" s="322"/>
      <c r="JA45" s="322"/>
      <c r="JB45" s="322"/>
      <c r="JC45" s="322"/>
      <c r="JD45" s="322"/>
      <c r="JE45" s="322"/>
      <c r="JF45" s="322"/>
      <c r="JG45" s="322"/>
      <c r="JH45" s="322"/>
      <c r="JI45" s="322"/>
      <c r="JJ45" s="322"/>
      <c r="JK45" s="322"/>
      <c r="JL45" s="322"/>
      <c r="JM45" s="322"/>
      <c r="JN45" s="322"/>
      <c r="JO45" s="322"/>
      <c r="JP45" s="322"/>
      <c r="JQ45" s="322"/>
      <c r="JR45" s="322"/>
      <c r="JS45" s="322"/>
      <c r="JT45" s="322"/>
      <c r="JU45" s="322"/>
      <c r="JV45" s="322"/>
      <c r="JW45" s="322"/>
      <c r="JX45" s="322"/>
      <c r="JY45" s="322"/>
      <c r="JZ45" s="322"/>
      <c r="KA45" s="322"/>
      <c r="KB45" s="322"/>
      <c r="KC45" s="322"/>
      <c r="KD45" s="322"/>
      <c r="KE45" s="322"/>
      <c r="KF45" s="322"/>
      <c r="KG45" s="322"/>
      <c r="KH45" s="322"/>
      <c r="KI45" s="322"/>
      <c r="KJ45" s="322"/>
      <c r="KK45" s="322"/>
      <c r="KL45" s="322"/>
      <c r="KM45" s="322"/>
      <c r="KN45" s="322"/>
      <c r="KO45" s="322"/>
      <c r="KP45" s="322"/>
      <c r="KQ45" s="322"/>
      <c r="KR45" s="322"/>
      <c r="KS45" s="322"/>
      <c r="KT45" s="322"/>
      <c r="KU45" s="322"/>
      <c r="KV45" s="322"/>
      <c r="KW45" s="322"/>
      <c r="KX45" s="322"/>
      <c r="KY45" s="322"/>
      <c r="KZ45" s="322"/>
      <c r="LA45" s="322"/>
      <c r="LB45" s="322"/>
      <c r="LC45" s="322"/>
      <c r="LD45" s="322"/>
      <c r="LE45" s="322"/>
      <c r="LF45" s="322"/>
      <c r="LG45" s="322"/>
      <c r="LH45" s="322"/>
      <c r="LI45" s="322"/>
      <c r="LJ45" s="322"/>
      <c r="LK45" s="322"/>
      <c r="LL45" s="322"/>
      <c r="LM45" s="322"/>
      <c r="LN45" s="322"/>
      <c r="LO45" s="322"/>
      <c r="LP45" s="322"/>
      <c r="LQ45" s="322"/>
      <c r="LR45" s="322"/>
      <c r="LS45" s="322"/>
      <c r="LT45" s="322"/>
      <c r="LU45" s="322"/>
      <c r="LV45" s="322"/>
      <c r="LW45" s="322"/>
      <c r="LX45" s="322"/>
      <c r="LY45" s="322"/>
      <c r="LZ45" s="322"/>
      <c r="MA45" s="322"/>
      <c r="MB45" s="322"/>
      <c r="MC45" s="322"/>
      <c r="MD45" s="322"/>
      <c r="ME45" s="322"/>
      <c r="MF45" s="322"/>
      <c r="MG45" s="322"/>
      <c r="MH45" s="322"/>
      <c r="MI45" s="322"/>
      <c r="MJ45" s="322"/>
      <c r="MK45" s="322"/>
      <c r="ML45" s="322"/>
      <c r="MM45" s="322"/>
      <c r="MN45" s="322"/>
      <c r="MO45" s="322"/>
      <c r="MP45" s="322"/>
      <c r="MQ45" s="322"/>
      <c r="MR45" s="322"/>
      <c r="MS45" s="322"/>
      <c r="MT45" s="322"/>
      <c r="MU45" s="322"/>
      <c r="MV45" s="322"/>
      <c r="MW45" s="322"/>
      <c r="MX45" s="322"/>
      <c r="MY45" s="322"/>
      <c r="MZ45" s="322"/>
      <c r="NA45" s="322"/>
      <c r="NB45" s="322"/>
      <c r="NC45" s="322"/>
      <c r="ND45" s="322"/>
      <c r="NE45" s="322"/>
      <c r="NF45" s="322"/>
      <c r="NG45" s="322"/>
      <c r="NH45" s="322"/>
      <c r="NI45" s="322"/>
      <c r="NJ45" s="322"/>
      <c r="NK45" s="322"/>
      <c r="NL45" s="322"/>
      <c r="NM45" s="322"/>
      <c r="NN45" s="322"/>
      <c r="NO45" s="322"/>
      <c r="NP45" s="322"/>
      <c r="NQ45" s="322"/>
      <c r="NR45" s="322"/>
      <c r="NS45" s="322"/>
      <c r="NT45" s="322"/>
      <c r="NU45" s="322"/>
      <c r="NV45" s="322"/>
      <c r="NW45" s="322"/>
      <c r="NX45" s="322"/>
      <c r="NY45" s="322"/>
      <c r="NZ45" s="322"/>
      <c r="OA45" s="322"/>
      <c r="OB45" s="322"/>
      <c r="OC45" s="322"/>
      <c r="OD45" s="322"/>
      <c r="OE45" s="322"/>
      <c r="OF45" s="322"/>
      <c r="OG45" s="322"/>
      <c r="OH45" s="322"/>
      <c r="OI45" s="322"/>
      <c r="OJ45" s="322"/>
      <c r="OK45" s="322"/>
      <c r="OL45" s="322"/>
      <c r="OM45" s="322"/>
      <c r="ON45" s="322"/>
      <c r="OO45" s="322"/>
      <c r="OP45" s="322"/>
      <c r="OQ45" s="322"/>
      <c r="OR45" s="322"/>
      <c r="OS45" s="322"/>
      <c r="OT45" s="322"/>
      <c r="OU45" s="322"/>
      <c r="OV45" s="322"/>
      <c r="OW45" s="322"/>
      <c r="OX45" s="322"/>
      <c r="OY45" s="322"/>
      <c r="OZ45" s="322"/>
      <c r="PA45" s="322"/>
      <c r="PB45" s="322"/>
      <c r="PC45" s="322"/>
      <c r="PD45" s="322"/>
      <c r="PE45" s="322"/>
      <c r="PF45" s="322"/>
      <c r="PG45" s="322"/>
      <c r="PH45" s="322"/>
      <c r="PI45" s="322"/>
      <c r="PJ45" s="322"/>
      <c r="PK45" s="322"/>
      <c r="PL45" s="322"/>
      <c r="PM45" s="322"/>
      <c r="PN45" s="322"/>
      <c r="PO45" s="322"/>
      <c r="PP45" s="322"/>
      <c r="PQ45" s="322"/>
      <c r="PR45" s="322"/>
      <c r="PS45" s="322"/>
      <c r="PT45" s="322"/>
      <c r="PU45" s="322"/>
      <c r="PV45" s="322"/>
      <c r="PW45" s="322"/>
      <c r="PX45" s="322"/>
      <c r="PY45" s="322"/>
      <c r="PZ45" s="322"/>
      <c r="QA45" s="322"/>
      <c r="QB45" s="322"/>
      <c r="QC45" s="322"/>
      <c r="QD45" s="322"/>
      <c r="QE45" s="322"/>
      <c r="QF45" s="322"/>
      <c r="QG45" s="322"/>
      <c r="QH45" s="322"/>
      <c r="QI45" s="322"/>
      <c r="QJ45" s="322"/>
      <c r="QK45" s="322"/>
      <c r="QL45" s="322"/>
      <c r="QM45" s="322"/>
      <c r="QN45" s="322"/>
      <c r="QO45" s="322"/>
      <c r="QP45" s="322"/>
      <c r="QQ45" s="322"/>
      <c r="QR45" s="322"/>
      <c r="QS45" s="322"/>
      <c r="QT45" s="322"/>
      <c r="QU45" s="322"/>
      <c r="QV45" s="322"/>
      <c r="QW45" s="322"/>
      <c r="QX45" s="322"/>
      <c r="QY45" s="322"/>
      <c r="QZ45" s="322"/>
      <c r="RA45" s="322"/>
      <c r="RB45" s="322"/>
      <c r="RC45" s="322"/>
      <c r="RD45" s="322"/>
      <c r="RE45" s="322"/>
      <c r="RF45" s="322"/>
      <c r="RG45" s="322"/>
      <c r="RH45" s="322"/>
      <c r="RI45" s="322"/>
      <c r="RJ45" s="322"/>
      <c r="RK45" s="322"/>
      <c r="RL45" s="322"/>
      <c r="RM45" s="322"/>
      <c r="RN45" s="322"/>
      <c r="RO45" s="322"/>
      <c r="RP45" s="322"/>
      <c r="RQ45" s="322"/>
      <c r="RR45" s="322"/>
      <c r="RS45" s="322"/>
      <c r="RT45" s="322"/>
      <c r="RU45" s="322"/>
      <c r="RV45" s="322"/>
      <c r="RW45" s="322"/>
      <c r="RX45" s="322"/>
      <c r="RY45" s="322"/>
      <c r="RZ45" s="322"/>
      <c r="SA45" s="322"/>
      <c r="SB45" s="322"/>
      <c r="SC45" s="322"/>
      <c r="SD45" s="322"/>
      <c r="SE45" s="322"/>
      <c r="SF45" s="322"/>
      <c r="SG45" s="322"/>
      <c r="SH45" s="322"/>
      <c r="SI45" s="322"/>
      <c r="SJ45" s="322"/>
      <c r="SK45" s="322"/>
      <c r="SL45" s="322"/>
      <c r="SM45" s="322"/>
      <c r="SN45" s="322"/>
      <c r="SO45" s="322"/>
      <c r="SP45" s="322"/>
      <c r="SQ45" s="322"/>
      <c r="SR45" s="322"/>
      <c r="SS45" s="322"/>
      <c r="ST45" s="322"/>
      <c r="SU45" s="322"/>
      <c r="SV45" s="322"/>
      <c r="SW45" s="322"/>
      <c r="SX45" s="322"/>
      <c r="SY45" s="322"/>
      <c r="SZ45" s="322"/>
      <c r="TA45" s="322"/>
      <c r="TB45" s="322"/>
      <c r="TC45" s="322"/>
    </row>
    <row r="46" spans="1:523" s="283" customFormat="1" ht="15.75">
      <c r="A46" s="393"/>
      <c r="B46" s="381"/>
      <c r="C46" s="385"/>
      <c r="D46" s="384"/>
      <c r="E46" s="396"/>
      <c r="F46" s="394"/>
      <c r="G46" s="395"/>
      <c r="H46" s="382"/>
      <c r="I46" s="382"/>
      <c r="J46" s="382"/>
      <c r="K46" s="386"/>
      <c r="L46" s="378">
        <v>0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 s="322"/>
      <c r="FT46" s="322"/>
      <c r="FU46" s="322"/>
      <c r="FV46" s="322"/>
      <c r="FW46" s="322"/>
      <c r="FX46" s="322"/>
      <c r="FY46" s="322"/>
      <c r="FZ46" s="322"/>
      <c r="GA46" s="322"/>
      <c r="GB46" s="322"/>
      <c r="GC46" s="322"/>
      <c r="GD46" s="322"/>
      <c r="GE46" s="322"/>
      <c r="GF46" s="322"/>
      <c r="GG46" s="322"/>
      <c r="GH46" s="322"/>
      <c r="GI46" s="322"/>
      <c r="GJ46" s="322"/>
      <c r="GK46" s="322"/>
      <c r="GL46" s="322"/>
      <c r="GM46" s="322"/>
      <c r="GN46" s="322"/>
      <c r="GO46" s="322"/>
      <c r="GP46" s="322"/>
      <c r="GQ46" s="322"/>
      <c r="GR46" s="322"/>
      <c r="GS46" s="322"/>
      <c r="GT46" s="322"/>
      <c r="GU46" s="322"/>
      <c r="GV46" s="322"/>
      <c r="GW46" s="322"/>
      <c r="GX46" s="322"/>
      <c r="GY46" s="322"/>
      <c r="GZ46" s="322"/>
      <c r="HA46" s="322"/>
      <c r="HB46" s="322"/>
      <c r="HC46" s="322"/>
      <c r="HD46" s="322"/>
      <c r="HE46" s="322"/>
      <c r="HF46" s="322"/>
      <c r="HG46" s="322"/>
      <c r="HH46" s="322"/>
      <c r="HI46" s="322"/>
      <c r="HJ46" s="322"/>
      <c r="HK46" s="322"/>
      <c r="HL46" s="322"/>
      <c r="HM46" s="322"/>
      <c r="HN46" s="322"/>
      <c r="HO46" s="322"/>
      <c r="HP46" s="322"/>
      <c r="HQ46" s="322"/>
      <c r="HR46" s="322"/>
      <c r="HS46" s="322"/>
      <c r="HT46" s="322"/>
      <c r="HU46" s="322"/>
      <c r="HV46" s="322"/>
      <c r="HW46" s="322"/>
      <c r="HX46" s="322"/>
      <c r="HY46" s="322"/>
      <c r="HZ46" s="322"/>
      <c r="IA46" s="322"/>
      <c r="IB46" s="322"/>
      <c r="IC46" s="322"/>
      <c r="ID46" s="322"/>
      <c r="IE46" s="322"/>
      <c r="IF46" s="322"/>
      <c r="IG46" s="322"/>
      <c r="IH46" s="322"/>
      <c r="II46" s="322"/>
      <c r="IJ46" s="322"/>
      <c r="IK46" s="322"/>
      <c r="IL46" s="322"/>
      <c r="IM46" s="322"/>
      <c r="IN46" s="322"/>
      <c r="IO46" s="322"/>
      <c r="IP46" s="322"/>
      <c r="IQ46" s="322"/>
      <c r="IR46" s="322"/>
      <c r="IS46" s="322"/>
      <c r="IT46" s="322"/>
      <c r="IU46" s="322"/>
      <c r="IV46" s="322"/>
      <c r="IW46" s="322"/>
      <c r="IX46" s="322"/>
      <c r="IY46" s="322"/>
      <c r="IZ46" s="322"/>
      <c r="JA46" s="322"/>
      <c r="JB46" s="322"/>
      <c r="JC46" s="322"/>
      <c r="JD46" s="322"/>
      <c r="JE46" s="322"/>
      <c r="JF46" s="322"/>
      <c r="JG46" s="322"/>
      <c r="JH46" s="322"/>
      <c r="JI46" s="322"/>
      <c r="JJ46" s="322"/>
      <c r="JK46" s="322"/>
      <c r="JL46" s="322"/>
      <c r="JM46" s="322"/>
      <c r="JN46" s="322"/>
      <c r="JO46" s="322"/>
      <c r="JP46" s="322"/>
      <c r="JQ46" s="322"/>
      <c r="JR46" s="322"/>
      <c r="JS46" s="322"/>
      <c r="JT46" s="322"/>
      <c r="JU46" s="322"/>
      <c r="JV46" s="322"/>
      <c r="JW46" s="322"/>
      <c r="JX46" s="322"/>
      <c r="JY46" s="322"/>
      <c r="JZ46" s="322"/>
      <c r="KA46" s="322"/>
      <c r="KB46" s="322"/>
      <c r="KC46" s="322"/>
      <c r="KD46" s="322"/>
      <c r="KE46" s="322"/>
      <c r="KF46" s="322"/>
      <c r="KG46" s="322"/>
      <c r="KH46" s="322"/>
      <c r="KI46" s="322"/>
      <c r="KJ46" s="322"/>
      <c r="KK46" s="322"/>
      <c r="KL46" s="322"/>
      <c r="KM46" s="322"/>
      <c r="KN46" s="322"/>
      <c r="KO46" s="322"/>
      <c r="KP46" s="322"/>
      <c r="KQ46" s="322"/>
      <c r="KR46" s="322"/>
      <c r="KS46" s="322"/>
      <c r="KT46" s="322"/>
      <c r="KU46" s="322"/>
      <c r="KV46" s="322"/>
      <c r="KW46" s="322"/>
      <c r="KX46" s="322"/>
      <c r="KY46" s="322"/>
      <c r="KZ46" s="322"/>
      <c r="LA46" s="322"/>
      <c r="LB46" s="322"/>
      <c r="LC46" s="322"/>
      <c r="LD46" s="322"/>
      <c r="LE46" s="322"/>
      <c r="LF46" s="322"/>
      <c r="LG46" s="322"/>
      <c r="LH46" s="322"/>
      <c r="LI46" s="322"/>
      <c r="LJ46" s="322"/>
      <c r="LK46" s="322"/>
      <c r="LL46" s="322"/>
      <c r="LM46" s="322"/>
      <c r="LN46" s="322"/>
      <c r="LO46" s="322"/>
      <c r="LP46" s="322"/>
      <c r="LQ46" s="322"/>
      <c r="LR46" s="322"/>
      <c r="LS46" s="322"/>
      <c r="LT46" s="322"/>
      <c r="LU46" s="322"/>
      <c r="LV46" s="322"/>
      <c r="LW46" s="322"/>
      <c r="LX46" s="322"/>
      <c r="LY46" s="322"/>
      <c r="LZ46" s="322"/>
      <c r="MA46" s="322"/>
      <c r="MB46" s="322"/>
      <c r="MC46" s="322"/>
      <c r="MD46" s="322"/>
      <c r="ME46" s="322"/>
      <c r="MF46" s="322"/>
      <c r="MG46" s="322"/>
      <c r="MH46" s="322"/>
      <c r="MI46" s="322"/>
      <c r="MJ46" s="322"/>
      <c r="MK46" s="322"/>
      <c r="ML46" s="322"/>
      <c r="MM46" s="322"/>
      <c r="MN46" s="322"/>
      <c r="MO46" s="322"/>
      <c r="MP46" s="322"/>
      <c r="MQ46" s="322"/>
      <c r="MR46" s="322"/>
      <c r="MS46" s="322"/>
      <c r="MT46" s="322"/>
      <c r="MU46" s="322"/>
      <c r="MV46" s="322"/>
      <c r="MW46" s="322"/>
      <c r="MX46" s="322"/>
      <c r="MY46" s="322"/>
      <c r="MZ46" s="322"/>
      <c r="NA46" s="322"/>
      <c r="NB46" s="322"/>
      <c r="NC46" s="322"/>
      <c r="ND46" s="322"/>
      <c r="NE46" s="322"/>
      <c r="NF46" s="322"/>
      <c r="NG46" s="322"/>
      <c r="NH46" s="322"/>
      <c r="NI46" s="322"/>
      <c r="NJ46" s="322"/>
      <c r="NK46" s="322"/>
      <c r="NL46" s="322"/>
      <c r="NM46" s="322"/>
      <c r="NN46" s="322"/>
      <c r="NO46" s="322"/>
      <c r="NP46" s="322"/>
      <c r="NQ46" s="322"/>
      <c r="NR46" s="322"/>
      <c r="NS46" s="322"/>
      <c r="NT46" s="322"/>
      <c r="NU46" s="322"/>
      <c r="NV46" s="322"/>
      <c r="NW46" s="322"/>
      <c r="NX46" s="322"/>
      <c r="NY46" s="322"/>
      <c r="NZ46" s="322"/>
      <c r="OA46" s="322"/>
      <c r="OB46" s="322"/>
      <c r="OC46" s="322"/>
      <c r="OD46" s="322"/>
      <c r="OE46" s="322"/>
      <c r="OF46" s="322"/>
      <c r="OG46" s="322"/>
      <c r="OH46" s="322"/>
      <c r="OI46" s="322"/>
      <c r="OJ46" s="322"/>
      <c r="OK46" s="322"/>
      <c r="OL46" s="322"/>
      <c r="OM46" s="322"/>
      <c r="ON46" s="322"/>
      <c r="OO46" s="322"/>
      <c r="OP46" s="322"/>
      <c r="OQ46" s="322"/>
      <c r="OR46" s="322"/>
      <c r="OS46" s="322"/>
      <c r="OT46" s="322"/>
      <c r="OU46" s="322"/>
      <c r="OV46" s="322"/>
      <c r="OW46" s="322"/>
      <c r="OX46" s="322"/>
      <c r="OY46" s="322"/>
      <c r="OZ46" s="322"/>
      <c r="PA46" s="322"/>
      <c r="PB46" s="322"/>
      <c r="PC46" s="322"/>
      <c r="PD46" s="322"/>
      <c r="PE46" s="322"/>
      <c r="PF46" s="322"/>
      <c r="PG46" s="322"/>
      <c r="PH46" s="322"/>
      <c r="PI46" s="322"/>
      <c r="PJ46" s="322"/>
      <c r="PK46" s="322"/>
      <c r="PL46" s="322"/>
      <c r="PM46" s="322"/>
      <c r="PN46" s="322"/>
      <c r="PO46" s="322"/>
      <c r="PP46" s="322"/>
      <c r="PQ46" s="322"/>
      <c r="PR46" s="322"/>
      <c r="PS46" s="322"/>
      <c r="PT46" s="322"/>
      <c r="PU46" s="322"/>
      <c r="PV46" s="322"/>
      <c r="PW46" s="322"/>
      <c r="PX46" s="322"/>
      <c r="PY46" s="322"/>
      <c r="PZ46" s="322"/>
      <c r="QA46" s="322"/>
      <c r="QB46" s="322"/>
      <c r="QC46" s="322"/>
      <c r="QD46" s="322"/>
      <c r="QE46" s="322"/>
      <c r="QF46" s="322"/>
      <c r="QG46" s="322"/>
      <c r="QH46" s="322"/>
      <c r="QI46" s="322"/>
      <c r="QJ46" s="322"/>
      <c r="QK46" s="322"/>
      <c r="QL46" s="322"/>
      <c r="QM46" s="322"/>
      <c r="QN46" s="322"/>
      <c r="QO46" s="322"/>
      <c r="QP46" s="322"/>
      <c r="QQ46" s="322"/>
      <c r="QR46" s="322"/>
      <c r="QS46" s="322"/>
      <c r="QT46" s="322"/>
      <c r="QU46" s="322"/>
      <c r="QV46" s="322"/>
      <c r="QW46" s="322"/>
      <c r="QX46" s="322"/>
      <c r="QY46" s="322"/>
      <c r="QZ46" s="322"/>
      <c r="RA46" s="322"/>
      <c r="RB46" s="322"/>
      <c r="RC46" s="322"/>
      <c r="RD46" s="322"/>
      <c r="RE46" s="322"/>
      <c r="RF46" s="322"/>
      <c r="RG46" s="322"/>
      <c r="RH46" s="322"/>
      <c r="RI46" s="322"/>
      <c r="RJ46" s="322"/>
      <c r="RK46" s="322"/>
      <c r="RL46" s="322"/>
      <c r="RM46" s="322"/>
      <c r="RN46" s="322"/>
      <c r="RO46" s="322"/>
      <c r="RP46" s="322"/>
      <c r="RQ46" s="322"/>
      <c r="RR46" s="322"/>
      <c r="RS46" s="322"/>
      <c r="RT46" s="322"/>
      <c r="RU46" s="322"/>
      <c r="RV46" s="322"/>
      <c r="RW46" s="322"/>
      <c r="RX46" s="322"/>
      <c r="RY46" s="322"/>
      <c r="RZ46" s="322"/>
      <c r="SA46" s="322"/>
      <c r="SB46" s="322"/>
      <c r="SC46" s="322"/>
      <c r="SD46" s="322"/>
      <c r="SE46" s="322"/>
      <c r="SF46" s="322"/>
      <c r="SG46" s="322"/>
      <c r="SH46" s="322"/>
      <c r="SI46" s="322"/>
      <c r="SJ46" s="322"/>
      <c r="SK46" s="322"/>
      <c r="SL46" s="322"/>
      <c r="SM46" s="322"/>
      <c r="SN46" s="322"/>
      <c r="SO46" s="322"/>
      <c r="SP46" s="322"/>
      <c r="SQ46" s="322"/>
      <c r="SR46" s="322"/>
      <c r="SS46" s="322"/>
      <c r="ST46" s="322"/>
      <c r="SU46" s="322"/>
      <c r="SV46" s="322"/>
      <c r="SW46" s="322"/>
      <c r="SX46" s="322"/>
      <c r="SY46" s="322"/>
      <c r="SZ46" s="322"/>
      <c r="TA46" s="322"/>
      <c r="TB46" s="322"/>
      <c r="TC46" s="322"/>
    </row>
    <row r="47" spans="1:523" s="283" customFormat="1" ht="15.75">
      <c r="A47" s="393"/>
      <c r="B47" s="381"/>
      <c r="C47" s="385"/>
      <c r="D47" s="384"/>
      <c r="E47" s="396"/>
      <c r="F47" s="394"/>
      <c r="G47" s="395"/>
      <c r="H47" s="382"/>
      <c r="I47" s="382"/>
      <c r="J47" s="382"/>
      <c r="K47" s="386"/>
      <c r="L47" s="378">
        <v>0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 s="322"/>
      <c r="FT47" s="322"/>
      <c r="FU47" s="322"/>
      <c r="FV47" s="322"/>
      <c r="FW47" s="322"/>
      <c r="FX47" s="322"/>
      <c r="FY47" s="322"/>
      <c r="FZ47" s="322"/>
      <c r="GA47" s="322"/>
      <c r="GB47" s="322"/>
      <c r="GC47" s="322"/>
      <c r="GD47" s="322"/>
      <c r="GE47" s="322"/>
      <c r="GF47" s="322"/>
      <c r="GG47" s="322"/>
      <c r="GH47" s="322"/>
      <c r="GI47" s="322"/>
      <c r="GJ47" s="322"/>
      <c r="GK47" s="322"/>
      <c r="GL47" s="322"/>
      <c r="GM47" s="322"/>
      <c r="GN47" s="322"/>
      <c r="GO47" s="322"/>
      <c r="GP47" s="322"/>
      <c r="GQ47" s="322"/>
      <c r="GR47" s="322"/>
      <c r="GS47" s="322"/>
      <c r="GT47" s="322"/>
      <c r="GU47" s="322"/>
      <c r="GV47" s="322"/>
      <c r="GW47" s="322"/>
      <c r="GX47" s="322"/>
      <c r="GY47" s="322"/>
      <c r="GZ47" s="322"/>
      <c r="HA47" s="322"/>
      <c r="HB47" s="322"/>
      <c r="HC47" s="322"/>
      <c r="HD47" s="322"/>
      <c r="HE47" s="322"/>
      <c r="HF47" s="322"/>
      <c r="HG47" s="322"/>
      <c r="HH47" s="322"/>
      <c r="HI47" s="322"/>
      <c r="HJ47" s="322"/>
      <c r="HK47" s="322"/>
      <c r="HL47" s="322"/>
      <c r="HM47" s="322"/>
      <c r="HN47" s="322"/>
      <c r="HO47" s="322"/>
      <c r="HP47" s="322"/>
      <c r="HQ47" s="322"/>
      <c r="HR47" s="322"/>
      <c r="HS47" s="322"/>
      <c r="HT47" s="322"/>
      <c r="HU47" s="322"/>
      <c r="HV47" s="322"/>
      <c r="HW47" s="322"/>
      <c r="HX47" s="322"/>
      <c r="HY47" s="322"/>
      <c r="HZ47" s="322"/>
      <c r="IA47" s="322"/>
      <c r="IB47" s="322"/>
      <c r="IC47" s="322"/>
      <c r="ID47" s="322"/>
      <c r="IE47" s="322"/>
      <c r="IF47" s="322"/>
      <c r="IG47" s="322"/>
      <c r="IH47" s="322"/>
      <c r="II47" s="322"/>
      <c r="IJ47" s="322"/>
      <c r="IK47" s="322"/>
      <c r="IL47" s="322"/>
      <c r="IM47" s="322"/>
      <c r="IN47" s="322"/>
      <c r="IO47" s="322"/>
      <c r="IP47" s="322"/>
      <c r="IQ47" s="322"/>
      <c r="IR47" s="322"/>
      <c r="IS47" s="322"/>
      <c r="IT47" s="322"/>
      <c r="IU47" s="322"/>
      <c r="IV47" s="322"/>
      <c r="IW47" s="322"/>
      <c r="IX47" s="322"/>
      <c r="IY47" s="322"/>
      <c r="IZ47" s="322"/>
      <c r="JA47" s="322"/>
      <c r="JB47" s="322"/>
      <c r="JC47" s="322"/>
      <c r="JD47" s="322"/>
      <c r="JE47" s="322"/>
      <c r="JF47" s="322"/>
      <c r="JG47" s="322"/>
      <c r="JH47" s="322"/>
      <c r="JI47" s="322"/>
      <c r="JJ47" s="322"/>
      <c r="JK47" s="322"/>
      <c r="JL47" s="322"/>
      <c r="JM47" s="322"/>
      <c r="JN47" s="322"/>
      <c r="JO47" s="322"/>
      <c r="JP47" s="322"/>
      <c r="JQ47" s="322"/>
      <c r="JR47" s="322"/>
      <c r="JS47" s="322"/>
      <c r="JT47" s="322"/>
      <c r="JU47" s="322"/>
      <c r="JV47" s="322"/>
      <c r="JW47" s="322"/>
      <c r="JX47" s="322"/>
      <c r="JY47" s="322"/>
      <c r="JZ47" s="322"/>
      <c r="KA47" s="322"/>
      <c r="KB47" s="322"/>
      <c r="KC47" s="322"/>
      <c r="KD47" s="322"/>
      <c r="KE47" s="322"/>
      <c r="KF47" s="322"/>
      <c r="KG47" s="322"/>
      <c r="KH47" s="322"/>
      <c r="KI47" s="322"/>
      <c r="KJ47" s="322"/>
      <c r="KK47" s="322"/>
      <c r="KL47" s="322"/>
      <c r="KM47" s="322"/>
      <c r="KN47" s="322"/>
      <c r="KO47" s="322"/>
      <c r="KP47" s="322"/>
      <c r="KQ47" s="322"/>
      <c r="KR47" s="322"/>
      <c r="KS47" s="322"/>
      <c r="KT47" s="322"/>
      <c r="KU47" s="322"/>
      <c r="KV47" s="322"/>
      <c r="KW47" s="322"/>
      <c r="KX47" s="322"/>
      <c r="KY47" s="322"/>
      <c r="KZ47" s="322"/>
      <c r="LA47" s="322"/>
      <c r="LB47" s="322"/>
      <c r="LC47" s="322"/>
      <c r="LD47" s="322"/>
      <c r="LE47" s="322"/>
      <c r="LF47" s="322"/>
      <c r="LG47" s="322"/>
      <c r="LH47" s="322"/>
      <c r="LI47" s="322"/>
      <c r="LJ47" s="322"/>
      <c r="LK47" s="322"/>
      <c r="LL47" s="322"/>
      <c r="LM47" s="322"/>
      <c r="LN47" s="322"/>
      <c r="LO47" s="322"/>
      <c r="LP47" s="322"/>
      <c r="LQ47" s="322"/>
      <c r="LR47" s="322"/>
      <c r="LS47" s="322"/>
      <c r="LT47" s="322"/>
      <c r="LU47" s="322"/>
      <c r="LV47" s="322"/>
      <c r="LW47" s="322"/>
      <c r="LX47" s="322"/>
      <c r="LY47" s="322"/>
      <c r="LZ47" s="322"/>
      <c r="MA47" s="322"/>
      <c r="MB47" s="322"/>
      <c r="MC47" s="322"/>
      <c r="MD47" s="322"/>
      <c r="ME47" s="322"/>
      <c r="MF47" s="322"/>
      <c r="MG47" s="322"/>
      <c r="MH47" s="322"/>
      <c r="MI47" s="322"/>
      <c r="MJ47" s="322"/>
      <c r="MK47" s="322"/>
      <c r="ML47" s="322"/>
      <c r="MM47" s="322"/>
      <c r="MN47" s="322"/>
      <c r="MO47" s="322"/>
      <c r="MP47" s="322"/>
      <c r="MQ47" s="322"/>
      <c r="MR47" s="322"/>
      <c r="MS47" s="322"/>
      <c r="MT47" s="322"/>
      <c r="MU47" s="322"/>
      <c r="MV47" s="322"/>
      <c r="MW47" s="322"/>
      <c r="MX47" s="322"/>
      <c r="MY47" s="322"/>
      <c r="MZ47" s="322"/>
      <c r="NA47" s="322"/>
      <c r="NB47" s="322"/>
      <c r="NC47" s="322"/>
      <c r="ND47" s="322"/>
      <c r="NE47" s="322"/>
      <c r="NF47" s="322"/>
      <c r="NG47" s="322"/>
      <c r="NH47" s="322"/>
      <c r="NI47" s="322"/>
      <c r="NJ47" s="322"/>
      <c r="NK47" s="322"/>
      <c r="NL47" s="322"/>
      <c r="NM47" s="322"/>
      <c r="NN47" s="322"/>
      <c r="NO47" s="322"/>
      <c r="NP47" s="322"/>
      <c r="NQ47" s="322"/>
      <c r="NR47" s="322"/>
      <c r="NS47" s="322"/>
      <c r="NT47" s="322"/>
      <c r="NU47" s="322"/>
      <c r="NV47" s="322"/>
      <c r="NW47" s="322"/>
      <c r="NX47" s="322"/>
      <c r="NY47" s="322"/>
      <c r="NZ47" s="322"/>
      <c r="OA47" s="322"/>
      <c r="OB47" s="322"/>
      <c r="OC47" s="322"/>
      <c r="OD47" s="322"/>
      <c r="OE47" s="322"/>
      <c r="OF47" s="322"/>
      <c r="OG47" s="322"/>
      <c r="OH47" s="322"/>
      <c r="OI47" s="322"/>
      <c r="OJ47" s="322"/>
      <c r="OK47" s="322"/>
      <c r="OL47" s="322"/>
      <c r="OM47" s="322"/>
      <c r="ON47" s="322"/>
      <c r="OO47" s="322"/>
      <c r="OP47" s="322"/>
      <c r="OQ47" s="322"/>
      <c r="OR47" s="322"/>
      <c r="OS47" s="322"/>
      <c r="OT47" s="322"/>
      <c r="OU47" s="322"/>
      <c r="OV47" s="322"/>
      <c r="OW47" s="322"/>
      <c r="OX47" s="322"/>
      <c r="OY47" s="322"/>
      <c r="OZ47" s="322"/>
      <c r="PA47" s="322"/>
      <c r="PB47" s="322"/>
      <c r="PC47" s="322"/>
      <c r="PD47" s="322"/>
      <c r="PE47" s="322"/>
      <c r="PF47" s="322"/>
      <c r="PG47" s="322"/>
      <c r="PH47" s="322"/>
      <c r="PI47" s="322"/>
      <c r="PJ47" s="322"/>
      <c r="PK47" s="322"/>
      <c r="PL47" s="322"/>
      <c r="PM47" s="322"/>
      <c r="PN47" s="322"/>
      <c r="PO47" s="322"/>
      <c r="PP47" s="322"/>
      <c r="PQ47" s="322"/>
      <c r="PR47" s="322"/>
      <c r="PS47" s="322"/>
      <c r="PT47" s="322"/>
      <c r="PU47" s="322"/>
      <c r="PV47" s="322"/>
      <c r="PW47" s="322"/>
      <c r="PX47" s="322"/>
      <c r="PY47" s="322"/>
      <c r="PZ47" s="322"/>
      <c r="QA47" s="322"/>
      <c r="QB47" s="322"/>
      <c r="QC47" s="322"/>
      <c r="QD47" s="322"/>
      <c r="QE47" s="322"/>
      <c r="QF47" s="322"/>
      <c r="QG47" s="322"/>
      <c r="QH47" s="322"/>
      <c r="QI47" s="322"/>
      <c r="QJ47" s="322"/>
      <c r="QK47" s="322"/>
      <c r="QL47" s="322"/>
      <c r="QM47" s="322"/>
      <c r="QN47" s="322"/>
      <c r="QO47" s="322"/>
      <c r="QP47" s="322"/>
      <c r="QQ47" s="322"/>
      <c r="QR47" s="322"/>
      <c r="QS47" s="322"/>
      <c r="QT47" s="322"/>
      <c r="QU47" s="322"/>
      <c r="QV47" s="322"/>
      <c r="QW47" s="322"/>
      <c r="QX47" s="322"/>
      <c r="QY47" s="322"/>
      <c r="QZ47" s="322"/>
      <c r="RA47" s="322"/>
      <c r="RB47" s="322"/>
      <c r="RC47" s="322"/>
      <c r="RD47" s="322"/>
      <c r="RE47" s="322"/>
      <c r="RF47" s="322"/>
      <c r="RG47" s="322"/>
      <c r="RH47" s="322"/>
      <c r="RI47" s="322"/>
      <c r="RJ47" s="322"/>
      <c r="RK47" s="322"/>
      <c r="RL47" s="322"/>
      <c r="RM47" s="322"/>
      <c r="RN47" s="322"/>
      <c r="RO47" s="322"/>
      <c r="RP47" s="322"/>
      <c r="RQ47" s="322"/>
      <c r="RR47" s="322"/>
      <c r="RS47" s="322"/>
      <c r="RT47" s="322"/>
      <c r="RU47" s="322"/>
      <c r="RV47" s="322"/>
      <c r="RW47" s="322"/>
      <c r="RX47" s="322"/>
      <c r="RY47" s="322"/>
      <c r="RZ47" s="322"/>
      <c r="SA47" s="322"/>
      <c r="SB47" s="322"/>
      <c r="SC47" s="322"/>
      <c r="SD47" s="322"/>
      <c r="SE47" s="322"/>
      <c r="SF47" s="322"/>
      <c r="SG47" s="322"/>
      <c r="SH47" s="322"/>
      <c r="SI47" s="322"/>
      <c r="SJ47" s="322"/>
      <c r="SK47" s="322"/>
      <c r="SL47" s="322"/>
      <c r="SM47" s="322"/>
      <c r="SN47" s="322"/>
      <c r="SO47" s="322"/>
      <c r="SP47" s="322"/>
      <c r="SQ47" s="322"/>
      <c r="SR47" s="322"/>
      <c r="SS47" s="322"/>
      <c r="ST47" s="322"/>
      <c r="SU47" s="322"/>
      <c r="SV47" s="322"/>
      <c r="SW47" s="322"/>
      <c r="SX47" s="322"/>
      <c r="SY47" s="322"/>
      <c r="SZ47" s="322"/>
      <c r="TA47" s="322"/>
      <c r="TB47" s="322"/>
      <c r="TC47" s="322"/>
    </row>
    <row r="48" spans="1:523" s="283" customFormat="1" ht="15.75">
      <c r="A48" s="393"/>
      <c r="B48" s="381"/>
      <c r="C48" s="385"/>
      <c r="D48" s="384"/>
      <c r="E48" s="396"/>
      <c r="F48" s="394"/>
      <c r="G48" s="395"/>
      <c r="H48" s="382"/>
      <c r="I48" s="382"/>
      <c r="J48" s="382"/>
      <c r="K48" s="386"/>
      <c r="L48" s="378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 s="322"/>
      <c r="FT48" s="322"/>
      <c r="FU48" s="322"/>
      <c r="FV48" s="322"/>
      <c r="FW48" s="322"/>
      <c r="FX48" s="322"/>
      <c r="FY48" s="322"/>
      <c r="FZ48" s="322"/>
      <c r="GA48" s="322"/>
      <c r="GB48" s="322"/>
      <c r="GC48" s="322"/>
      <c r="GD48" s="322"/>
      <c r="GE48" s="322"/>
      <c r="GF48" s="322"/>
      <c r="GG48" s="322"/>
      <c r="GH48" s="322"/>
      <c r="GI48" s="322"/>
      <c r="GJ48" s="322"/>
      <c r="GK48" s="322"/>
      <c r="GL48" s="322"/>
      <c r="GM48" s="322"/>
      <c r="GN48" s="322"/>
      <c r="GO48" s="322"/>
      <c r="GP48" s="322"/>
      <c r="GQ48" s="322"/>
      <c r="GR48" s="322"/>
      <c r="GS48" s="322"/>
      <c r="GT48" s="322"/>
      <c r="GU48" s="322"/>
      <c r="GV48" s="322"/>
      <c r="GW48" s="322"/>
      <c r="GX48" s="322"/>
      <c r="GY48" s="322"/>
      <c r="GZ48" s="322"/>
      <c r="HA48" s="322"/>
      <c r="HB48" s="322"/>
      <c r="HC48" s="322"/>
      <c r="HD48" s="322"/>
      <c r="HE48" s="322"/>
      <c r="HF48" s="322"/>
      <c r="HG48" s="322"/>
      <c r="HH48" s="322"/>
      <c r="HI48" s="322"/>
      <c r="HJ48" s="322"/>
      <c r="HK48" s="322"/>
      <c r="HL48" s="322"/>
      <c r="HM48" s="322"/>
      <c r="HN48" s="322"/>
      <c r="HO48" s="322"/>
      <c r="HP48" s="322"/>
      <c r="HQ48" s="322"/>
      <c r="HR48" s="322"/>
      <c r="HS48" s="322"/>
      <c r="HT48" s="322"/>
      <c r="HU48" s="322"/>
      <c r="HV48" s="322"/>
      <c r="HW48" s="322"/>
      <c r="HX48" s="322"/>
      <c r="HY48" s="322"/>
      <c r="HZ48" s="322"/>
      <c r="IA48" s="322"/>
      <c r="IB48" s="322"/>
      <c r="IC48" s="322"/>
      <c r="ID48" s="322"/>
      <c r="IE48" s="322"/>
      <c r="IF48" s="322"/>
      <c r="IG48" s="322"/>
      <c r="IH48" s="322"/>
      <c r="II48" s="322"/>
      <c r="IJ48" s="322"/>
      <c r="IK48" s="322"/>
      <c r="IL48" s="322"/>
      <c r="IM48" s="322"/>
      <c r="IN48" s="322"/>
      <c r="IO48" s="322"/>
      <c r="IP48" s="322"/>
      <c r="IQ48" s="322"/>
      <c r="IR48" s="322"/>
      <c r="IS48" s="322"/>
      <c r="IT48" s="322"/>
      <c r="IU48" s="322"/>
      <c r="IV48" s="322"/>
      <c r="IW48" s="322"/>
      <c r="IX48" s="322"/>
      <c r="IY48" s="322"/>
      <c r="IZ48" s="322"/>
      <c r="JA48" s="322"/>
      <c r="JB48" s="322"/>
      <c r="JC48" s="322"/>
      <c r="JD48" s="322"/>
      <c r="JE48" s="322"/>
      <c r="JF48" s="322"/>
      <c r="JG48" s="322"/>
      <c r="JH48" s="322"/>
      <c r="JI48" s="322"/>
      <c r="JJ48" s="322"/>
      <c r="JK48" s="322"/>
      <c r="JL48" s="322"/>
      <c r="JM48" s="322"/>
      <c r="JN48" s="322"/>
      <c r="JO48" s="322"/>
      <c r="JP48" s="322"/>
      <c r="JQ48" s="322"/>
      <c r="JR48" s="322"/>
      <c r="JS48" s="322"/>
      <c r="JT48" s="322"/>
      <c r="JU48" s="322"/>
      <c r="JV48" s="322"/>
      <c r="JW48" s="322"/>
      <c r="JX48" s="322"/>
      <c r="JY48" s="322"/>
      <c r="JZ48" s="322"/>
      <c r="KA48" s="322"/>
      <c r="KB48" s="322"/>
      <c r="KC48" s="322"/>
      <c r="KD48" s="322"/>
      <c r="KE48" s="322"/>
      <c r="KF48" s="322"/>
      <c r="KG48" s="322"/>
      <c r="KH48" s="322"/>
      <c r="KI48" s="322"/>
      <c r="KJ48" s="322"/>
      <c r="KK48" s="322"/>
      <c r="KL48" s="322"/>
      <c r="KM48" s="322"/>
      <c r="KN48" s="322"/>
      <c r="KO48" s="322"/>
      <c r="KP48" s="322"/>
      <c r="KQ48" s="322"/>
      <c r="KR48" s="322"/>
      <c r="KS48" s="322"/>
      <c r="KT48" s="322"/>
      <c r="KU48" s="322"/>
      <c r="KV48" s="322"/>
      <c r="KW48" s="322"/>
      <c r="KX48" s="322"/>
      <c r="KY48" s="322"/>
      <c r="KZ48" s="322"/>
      <c r="LA48" s="322"/>
      <c r="LB48" s="322"/>
      <c r="LC48" s="322"/>
      <c r="LD48" s="322"/>
      <c r="LE48" s="322"/>
      <c r="LF48" s="322"/>
      <c r="LG48" s="322"/>
      <c r="LH48" s="322"/>
      <c r="LI48" s="322"/>
      <c r="LJ48" s="322"/>
      <c r="LK48" s="322"/>
      <c r="LL48" s="322"/>
      <c r="LM48" s="322"/>
      <c r="LN48" s="322"/>
      <c r="LO48" s="322"/>
      <c r="LP48" s="322"/>
      <c r="LQ48" s="322"/>
      <c r="LR48" s="322"/>
      <c r="LS48" s="322"/>
      <c r="LT48" s="322"/>
      <c r="LU48" s="322"/>
      <c r="LV48" s="322"/>
      <c r="LW48" s="322"/>
      <c r="LX48" s="322"/>
      <c r="LY48" s="322"/>
      <c r="LZ48" s="322"/>
      <c r="MA48" s="322"/>
      <c r="MB48" s="322"/>
      <c r="MC48" s="322"/>
      <c r="MD48" s="322"/>
      <c r="ME48" s="322"/>
      <c r="MF48" s="322"/>
      <c r="MG48" s="322"/>
      <c r="MH48" s="322"/>
      <c r="MI48" s="322"/>
      <c r="MJ48" s="322"/>
      <c r="MK48" s="322"/>
      <c r="ML48" s="322"/>
      <c r="MM48" s="322"/>
      <c r="MN48" s="322"/>
      <c r="MO48" s="322"/>
      <c r="MP48" s="322"/>
      <c r="MQ48" s="322"/>
      <c r="MR48" s="322"/>
      <c r="MS48" s="322"/>
      <c r="MT48" s="322"/>
      <c r="MU48" s="322"/>
      <c r="MV48" s="322"/>
      <c r="MW48" s="322"/>
      <c r="MX48" s="322"/>
      <c r="MY48" s="322"/>
      <c r="MZ48" s="322"/>
      <c r="NA48" s="322"/>
      <c r="NB48" s="322"/>
      <c r="NC48" s="322"/>
      <c r="ND48" s="322"/>
      <c r="NE48" s="322"/>
      <c r="NF48" s="322"/>
      <c r="NG48" s="322"/>
      <c r="NH48" s="322"/>
      <c r="NI48" s="322"/>
      <c r="NJ48" s="322"/>
      <c r="NK48" s="322"/>
      <c r="NL48" s="322"/>
      <c r="NM48" s="322"/>
      <c r="NN48" s="322"/>
      <c r="NO48" s="322"/>
      <c r="NP48" s="322"/>
      <c r="NQ48" s="322"/>
      <c r="NR48" s="322"/>
      <c r="NS48" s="322"/>
      <c r="NT48" s="322"/>
      <c r="NU48" s="322"/>
      <c r="NV48" s="322"/>
      <c r="NW48" s="322"/>
      <c r="NX48" s="322"/>
      <c r="NY48" s="322"/>
      <c r="NZ48" s="322"/>
      <c r="OA48" s="322"/>
      <c r="OB48" s="322"/>
      <c r="OC48" s="322"/>
      <c r="OD48" s="322"/>
      <c r="OE48" s="322"/>
      <c r="OF48" s="322"/>
      <c r="OG48" s="322"/>
      <c r="OH48" s="322"/>
      <c r="OI48" s="322"/>
      <c r="OJ48" s="322"/>
      <c r="OK48" s="322"/>
      <c r="OL48" s="322"/>
      <c r="OM48" s="322"/>
      <c r="ON48" s="322"/>
      <c r="OO48" s="322"/>
      <c r="OP48" s="322"/>
      <c r="OQ48" s="322"/>
      <c r="OR48" s="322"/>
      <c r="OS48" s="322"/>
      <c r="OT48" s="322"/>
      <c r="OU48" s="322"/>
      <c r="OV48" s="322"/>
      <c r="OW48" s="322"/>
      <c r="OX48" s="322"/>
      <c r="OY48" s="322"/>
      <c r="OZ48" s="322"/>
      <c r="PA48" s="322"/>
      <c r="PB48" s="322"/>
      <c r="PC48" s="322"/>
      <c r="PD48" s="322"/>
      <c r="PE48" s="322"/>
      <c r="PF48" s="322"/>
      <c r="PG48" s="322"/>
      <c r="PH48" s="322"/>
      <c r="PI48" s="322"/>
      <c r="PJ48" s="322"/>
      <c r="PK48" s="322"/>
      <c r="PL48" s="322"/>
      <c r="PM48" s="322"/>
      <c r="PN48" s="322"/>
      <c r="PO48" s="322"/>
      <c r="PP48" s="322"/>
      <c r="PQ48" s="322"/>
      <c r="PR48" s="322"/>
      <c r="PS48" s="322"/>
      <c r="PT48" s="322"/>
      <c r="PU48" s="322"/>
      <c r="PV48" s="322"/>
      <c r="PW48" s="322"/>
      <c r="PX48" s="322"/>
      <c r="PY48" s="322"/>
      <c r="PZ48" s="322"/>
      <c r="QA48" s="322"/>
      <c r="QB48" s="322"/>
      <c r="QC48" s="322"/>
      <c r="QD48" s="322"/>
      <c r="QE48" s="322"/>
      <c r="QF48" s="322"/>
      <c r="QG48" s="322"/>
      <c r="QH48" s="322"/>
      <c r="QI48" s="322"/>
      <c r="QJ48" s="322"/>
      <c r="QK48" s="322"/>
      <c r="QL48" s="322"/>
      <c r="QM48" s="322"/>
      <c r="QN48" s="322"/>
      <c r="QO48" s="322"/>
      <c r="QP48" s="322"/>
      <c r="QQ48" s="322"/>
      <c r="QR48" s="322"/>
      <c r="QS48" s="322"/>
      <c r="QT48" s="322"/>
      <c r="QU48" s="322"/>
      <c r="QV48" s="322"/>
      <c r="QW48" s="322"/>
      <c r="QX48" s="322"/>
      <c r="QY48" s="322"/>
      <c r="QZ48" s="322"/>
      <c r="RA48" s="322"/>
      <c r="RB48" s="322"/>
      <c r="RC48" s="322"/>
      <c r="RD48" s="322"/>
      <c r="RE48" s="322"/>
      <c r="RF48" s="322"/>
      <c r="RG48" s="322"/>
      <c r="RH48" s="322"/>
      <c r="RI48" s="322"/>
      <c r="RJ48" s="322"/>
      <c r="RK48" s="322"/>
      <c r="RL48" s="322"/>
      <c r="RM48" s="322"/>
      <c r="RN48" s="322"/>
      <c r="RO48" s="322"/>
      <c r="RP48" s="322"/>
      <c r="RQ48" s="322"/>
      <c r="RR48" s="322"/>
      <c r="RS48" s="322"/>
      <c r="RT48" s="322"/>
      <c r="RU48" s="322"/>
      <c r="RV48" s="322"/>
      <c r="RW48" s="322"/>
      <c r="RX48" s="322"/>
      <c r="RY48" s="322"/>
      <c r="RZ48" s="322"/>
      <c r="SA48" s="322"/>
      <c r="SB48" s="322"/>
      <c r="SC48" s="322"/>
      <c r="SD48" s="322"/>
      <c r="SE48" s="322"/>
      <c r="SF48" s="322"/>
      <c r="SG48" s="322"/>
      <c r="SH48" s="322"/>
      <c r="SI48" s="322"/>
      <c r="SJ48" s="322"/>
      <c r="SK48" s="322"/>
      <c r="SL48" s="322"/>
      <c r="SM48" s="322"/>
      <c r="SN48" s="322"/>
      <c r="SO48" s="322"/>
      <c r="SP48" s="322"/>
      <c r="SQ48" s="322"/>
      <c r="SR48" s="322"/>
      <c r="SS48" s="322"/>
      <c r="ST48" s="322"/>
      <c r="SU48" s="322"/>
      <c r="SV48" s="322"/>
      <c r="SW48" s="322"/>
      <c r="SX48" s="322"/>
      <c r="SY48" s="322"/>
      <c r="SZ48" s="322"/>
      <c r="TA48" s="322"/>
      <c r="TB48" s="322"/>
      <c r="TC48" s="322"/>
    </row>
    <row r="49" spans="1:523" s="283" customFormat="1" ht="15.75">
      <c r="A49" s="393"/>
      <c r="B49" s="381"/>
      <c r="C49" s="385"/>
      <c r="D49" s="384"/>
      <c r="E49" s="396"/>
      <c r="F49" s="394"/>
      <c r="G49" s="395"/>
      <c r="H49" s="382"/>
      <c r="I49" s="382"/>
      <c r="J49" s="382"/>
      <c r="K49" s="386"/>
      <c r="L49" s="378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 s="322"/>
      <c r="FT49" s="322"/>
      <c r="FU49" s="322"/>
      <c r="FV49" s="322"/>
      <c r="FW49" s="322"/>
      <c r="FX49" s="322"/>
      <c r="FY49" s="322"/>
      <c r="FZ49" s="322"/>
      <c r="GA49" s="322"/>
      <c r="GB49" s="322"/>
      <c r="GC49" s="322"/>
      <c r="GD49" s="322"/>
      <c r="GE49" s="322"/>
      <c r="GF49" s="322"/>
      <c r="GG49" s="322"/>
      <c r="GH49" s="322"/>
      <c r="GI49" s="322"/>
      <c r="GJ49" s="322"/>
      <c r="GK49" s="322"/>
      <c r="GL49" s="322"/>
      <c r="GM49" s="322"/>
      <c r="GN49" s="322"/>
      <c r="GO49" s="322"/>
      <c r="GP49" s="322"/>
      <c r="GQ49" s="322"/>
      <c r="GR49" s="322"/>
      <c r="GS49" s="322"/>
      <c r="GT49" s="322"/>
      <c r="GU49" s="322"/>
      <c r="GV49" s="322"/>
      <c r="GW49" s="322"/>
      <c r="GX49" s="322"/>
      <c r="GY49" s="322"/>
      <c r="GZ49" s="322"/>
      <c r="HA49" s="322"/>
      <c r="HB49" s="322"/>
      <c r="HC49" s="322"/>
      <c r="HD49" s="322"/>
      <c r="HE49" s="322"/>
      <c r="HF49" s="322"/>
      <c r="HG49" s="322"/>
      <c r="HH49" s="322"/>
      <c r="HI49" s="322"/>
      <c r="HJ49" s="322"/>
      <c r="HK49" s="322"/>
      <c r="HL49" s="322"/>
      <c r="HM49" s="322"/>
      <c r="HN49" s="322"/>
      <c r="HO49" s="322"/>
      <c r="HP49" s="322"/>
      <c r="HQ49" s="322"/>
      <c r="HR49" s="322"/>
      <c r="HS49" s="322"/>
      <c r="HT49" s="322"/>
      <c r="HU49" s="322"/>
      <c r="HV49" s="322"/>
      <c r="HW49" s="322"/>
      <c r="HX49" s="322"/>
      <c r="HY49" s="322"/>
      <c r="HZ49" s="322"/>
      <c r="IA49" s="322"/>
      <c r="IB49" s="322"/>
      <c r="IC49" s="322"/>
      <c r="ID49" s="322"/>
      <c r="IE49" s="322"/>
      <c r="IF49" s="322"/>
      <c r="IG49" s="322"/>
      <c r="IH49" s="322"/>
      <c r="II49" s="322"/>
      <c r="IJ49" s="322"/>
      <c r="IK49" s="322"/>
      <c r="IL49" s="322"/>
      <c r="IM49" s="322"/>
      <c r="IN49" s="322"/>
      <c r="IO49" s="322"/>
      <c r="IP49" s="322"/>
      <c r="IQ49" s="322"/>
      <c r="IR49" s="322"/>
      <c r="IS49" s="322"/>
      <c r="IT49" s="322"/>
      <c r="IU49" s="322"/>
      <c r="IV49" s="322"/>
      <c r="IW49" s="322"/>
      <c r="IX49" s="322"/>
      <c r="IY49" s="322"/>
      <c r="IZ49" s="322"/>
      <c r="JA49" s="322"/>
      <c r="JB49" s="322"/>
      <c r="JC49" s="322"/>
      <c r="JD49" s="322"/>
      <c r="JE49" s="322"/>
      <c r="JF49" s="322"/>
      <c r="JG49" s="322"/>
      <c r="JH49" s="322"/>
      <c r="JI49" s="322"/>
      <c r="JJ49" s="322"/>
      <c r="JK49" s="322"/>
      <c r="JL49" s="322"/>
      <c r="JM49" s="322"/>
      <c r="JN49" s="322"/>
      <c r="JO49" s="322"/>
      <c r="JP49" s="322"/>
      <c r="JQ49" s="322"/>
      <c r="JR49" s="322"/>
      <c r="JS49" s="322"/>
      <c r="JT49" s="322"/>
      <c r="JU49" s="322"/>
      <c r="JV49" s="322"/>
      <c r="JW49" s="322"/>
      <c r="JX49" s="322"/>
      <c r="JY49" s="322"/>
      <c r="JZ49" s="322"/>
      <c r="KA49" s="322"/>
      <c r="KB49" s="322"/>
      <c r="KC49" s="322"/>
      <c r="KD49" s="322"/>
      <c r="KE49" s="322"/>
      <c r="KF49" s="322"/>
      <c r="KG49" s="322"/>
      <c r="KH49" s="322"/>
      <c r="KI49" s="322"/>
      <c r="KJ49" s="322"/>
      <c r="KK49" s="322"/>
      <c r="KL49" s="322"/>
      <c r="KM49" s="322"/>
      <c r="KN49" s="322"/>
      <c r="KO49" s="322"/>
      <c r="KP49" s="322"/>
      <c r="KQ49" s="322"/>
      <c r="KR49" s="322"/>
      <c r="KS49" s="322"/>
      <c r="KT49" s="322"/>
      <c r="KU49" s="322"/>
      <c r="KV49" s="322"/>
      <c r="KW49" s="322"/>
      <c r="KX49" s="322"/>
      <c r="KY49" s="322"/>
      <c r="KZ49" s="322"/>
      <c r="LA49" s="322"/>
      <c r="LB49" s="322"/>
      <c r="LC49" s="322"/>
      <c r="LD49" s="322"/>
      <c r="LE49" s="322"/>
      <c r="LF49" s="322"/>
      <c r="LG49" s="322"/>
      <c r="LH49" s="322"/>
      <c r="LI49" s="322"/>
      <c r="LJ49" s="322"/>
      <c r="LK49" s="322"/>
      <c r="LL49" s="322"/>
      <c r="LM49" s="322"/>
      <c r="LN49" s="322"/>
      <c r="LO49" s="322"/>
      <c r="LP49" s="322"/>
      <c r="LQ49" s="322"/>
      <c r="LR49" s="322"/>
      <c r="LS49" s="322"/>
      <c r="LT49" s="322"/>
      <c r="LU49" s="322"/>
      <c r="LV49" s="322"/>
      <c r="LW49" s="322"/>
      <c r="LX49" s="322"/>
      <c r="LY49" s="322"/>
      <c r="LZ49" s="322"/>
      <c r="MA49" s="322"/>
      <c r="MB49" s="322"/>
      <c r="MC49" s="322"/>
      <c r="MD49" s="322"/>
      <c r="ME49" s="322"/>
      <c r="MF49" s="322"/>
      <c r="MG49" s="322"/>
      <c r="MH49" s="322"/>
      <c r="MI49" s="322"/>
      <c r="MJ49" s="322"/>
      <c r="MK49" s="322"/>
      <c r="ML49" s="322"/>
      <c r="MM49" s="322"/>
      <c r="MN49" s="322"/>
      <c r="MO49" s="322"/>
      <c r="MP49" s="322"/>
      <c r="MQ49" s="322"/>
      <c r="MR49" s="322"/>
      <c r="MS49" s="322"/>
      <c r="MT49" s="322"/>
      <c r="MU49" s="322"/>
      <c r="MV49" s="322"/>
      <c r="MW49" s="322"/>
      <c r="MX49" s="322"/>
      <c r="MY49" s="322"/>
      <c r="MZ49" s="322"/>
      <c r="NA49" s="322"/>
      <c r="NB49" s="322"/>
      <c r="NC49" s="322"/>
      <c r="ND49" s="322"/>
      <c r="NE49" s="322"/>
      <c r="NF49" s="322"/>
      <c r="NG49" s="322"/>
      <c r="NH49" s="322"/>
      <c r="NI49" s="322"/>
      <c r="NJ49" s="322"/>
      <c r="NK49" s="322"/>
      <c r="NL49" s="322"/>
      <c r="NM49" s="322"/>
      <c r="NN49" s="322"/>
      <c r="NO49" s="322"/>
      <c r="NP49" s="322"/>
      <c r="NQ49" s="322"/>
      <c r="NR49" s="322"/>
      <c r="NS49" s="322"/>
      <c r="NT49" s="322"/>
      <c r="NU49" s="322"/>
      <c r="NV49" s="322"/>
      <c r="NW49" s="322"/>
      <c r="NX49" s="322"/>
      <c r="NY49" s="322"/>
      <c r="NZ49" s="322"/>
      <c r="OA49" s="322"/>
      <c r="OB49" s="322"/>
      <c r="OC49" s="322"/>
      <c r="OD49" s="322"/>
      <c r="OE49" s="322"/>
      <c r="OF49" s="322"/>
      <c r="OG49" s="322"/>
      <c r="OH49" s="322"/>
      <c r="OI49" s="322"/>
      <c r="OJ49" s="322"/>
      <c r="OK49" s="322"/>
      <c r="OL49" s="322"/>
      <c r="OM49" s="322"/>
      <c r="ON49" s="322"/>
      <c r="OO49" s="322"/>
      <c r="OP49" s="322"/>
      <c r="OQ49" s="322"/>
      <c r="OR49" s="322"/>
      <c r="OS49" s="322"/>
      <c r="OT49" s="322"/>
      <c r="OU49" s="322"/>
      <c r="OV49" s="322"/>
      <c r="OW49" s="322"/>
      <c r="OX49" s="322"/>
      <c r="OY49" s="322"/>
      <c r="OZ49" s="322"/>
      <c r="PA49" s="322"/>
      <c r="PB49" s="322"/>
      <c r="PC49" s="322"/>
      <c r="PD49" s="322"/>
      <c r="PE49" s="322"/>
      <c r="PF49" s="322"/>
      <c r="PG49" s="322"/>
      <c r="PH49" s="322"/>
      <c r="PI49" s="322"/>
      <c r="PJ49" s="322"/>
      <c r="PK49" s="322"/>
      <c r="PL49" s="322"/>
      <c r="PM49" s="322"/>
      <c r="PN49" s="322"/>
      <c r="PO49" s="322"/>
      <c r="PP49" s="322"/>
      <c r="PQ49" s="322"/>
      <c r="PR49" s="322"/>
      <c r="PS49" s="322"/>
      <c r="PT49" s="322"/>
      <c r="PU49" s="322"/>
      <c r="PV49" s="322"/>
      <c r="PW49" s="322"/>
      <c r="PX49" s="322"/>
      <c r="PY49" s="322"/>
      <c r="PZ49" s="322"/>
      <c r="QA49" s="322"/>
      <c r="QB49" s="322"/>
      <c r="QC49" s="322"/>
      <c r="QD49" s="322"/>
      <c r="QE49" s="322"/>
      <c r="QF49" s="322"/>
      <c r="QG49" s="322"/>
      <c r="QH49" s="322"/>
      <c r="QI49" s="322"/>
      <c r="QJ49" s="322"/>
      <c r="QK49" s="322"/>
      <c r="QL49" s="322"/>
      <c r="QM49" s="322"/>
      <c r="QN49" s="322"/>
      <c r="QO49" s="322"/>
      <c r="QP49" s="322"/>
      <c r="QQ49" s="322"/>
      <c r="QR49" s="322"/>
      <c r="QS49" s="322"/>
      <c r="QT49" s="322"/>
      <c r="QU49" s="322"/>
      <c r="QV49" s="322"/>
      <c r="QW49" s="322"/>
      <c r="QX49" s="322"/>
      <c r="QY49" s="322"/>
      <c r="QZ49" s="322"/>
      <c r="RA49" s="322"/>
      <c r="RB49" s="322"/>
      <c r="RC49" s="322"/>
      <c r="RD49" s="322"/>
      <c r="RE49" s="322"/>
      <c r="RF49" s="322"/>
      <c r="RG49" s="322"/>
      <c r="RH49" s="322"/>
      <c r="RI49" s="322"/>
      <c r="RJ49" s="322"/>
      <c r="RK49" s="322"/>
      <c r="RL49" s="322"/>
      <c r="RM49" s="322"/>
      <c r="RN49" s="322"/>
      <c r="RO49" s="322"/>
      <c r="RP49" s="322"/>
      <c r="RQ49" s="322"/>
      <c r="RR49" s="322"/>
      <c r="RS49" s="322"/>
      <c r="RT49" s="322"/>
      <c r="RU49" s="322"/>
      <c r="RV49" s="322"/>
      <c r="RW49" s="322"/>
      <c r="RX49" s="322"/>
      <c r="RY49" s="322"/>
      <c r="RZ49" s="322"/>
      <c r="SA49" s="322"/>
      <c r="SB49" s="322"/>
      <c r="SC49" s="322"/>
      <c r="SD49" s="322"/>
      <c r="SE49" s="322"/>
      <c r="SF49" s="322"/>
      <c r="SG49" s="322"/>
      <c r="SH49" s="322"/>
      <c r="SI49" s="322"/>
      <c r="SJ49" s="322"/>
      <c r="SK49" s="322"/>
      <c r="SL49" s="322"/>
      <c r="SM49" s="322"/>
      <c r="SN49" s="322"/>
      <c r="SO49" s="322"/>
      <c r="SP49" s="322"/>
      <c r="SQ49" s="322"/>
      <c r="SR49" s="322"/>
      <c r="SS49" s="322"/>
      <c r="ST49" s="322"/>
      <c r="SU49" s="322"/>
      <c r="SV49" s="322"/>
      <c r="SW49" s="322"/>
      <c r="SX49" s="322"/>
      <c r="SY49" s="322"/>
      <c r="SZ49" s="322"/>
      <c r="TA49" s="322"/>
      <c r="TB49" s="322"/>
      <c r="TC49" s="322"/>
    </row>
    <row r="50" spans="1:523" s="283" customFormat="1" ht="15.75">
      <c r="A50" s="393"/>
      <c r="B50" s="381"/>
      <c r="C50" s="382"/>
      <c r="D50" s="382"/>
      <c r="E50" s="394"/>
      <c r="F50" s="394"/>
      <c r="G50" s="395"/>
      <c r="H50" s="382"/>
      <c r="I50" s="382"/>
      <c r="J50" s="382"/>
      <c r="K50" s="386"/>
      <c r="L50" s="378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 s="322"/>
      <c r="FT50" s="322"/>
      <c r="FU50" s="322"/>
      <c r="FV50" s="322"/>
      <c r="FW50" s="322"/>
      <c r="FX50" s="322"/>
      <c r="FY50" s="322"/>
      <c r="FZ50" s="322"/>
      <c r="GA50" s="322"/>
      <c r="GB50" s="322"/>
      <c r="GC50" s="322"/>
      <c r="GD50" s="322"/>
      <c r="GE50" s="322"/>
      <c r="GF50" s="322"/>
      <c r="GG50" s="322"/>
      <c r="GH50" s="322"/>
      <c r="GI50" s="322"/>
      <c r="GJ50" s="322"/>
      <c r="GK50" s="322"/>
      <c r="GL50" s="322"/>
      <c r="GM50" s="322"/>
      <c r="GN50" s="322"/>
      <c r="GO50" s="322"/>
      <c r="GP50" s="322"/>
      <c r="GQ50" s="322"/>
      <c r="GR50" s="322"/>
      <c r="GS50" s="322"/>
      <c r="GT50" s="322"/>
      <c r="GU50" s="322"/>
      <c r="GV50" s="322"/>
      <c r="GW50" s="322"/>
      <c r="GX50" s="322"/>
      <c r="GY50" s="322"/>
      <c r="GZ50" s="322"/>
      <c r="HA50" s="322"/>
      <c r="HB50" s="322"/>
      <c r="HC50" s="322"/>
      <c r="HD50" s="322"/>
      <c r="HE50" s="322"/>
      <c r="HF50" s="322"/>
      <c r="HG50" s="322"/>
      <c r="HH50" s="322"/>
      <c r="HI50" s="322"/>
      <c r="HJ50" s="322"/>
      <c r="HK50" s="322"/>
      <c r="HL50" s="322"/>
      <c r="HM50" s="322"/>
      <c r="HN50" s="322"/>
      <c r="HO50" s="322"/>
      <c r="HP50" s="322"/>
      <c r="HQ50" s="322"/>
      <c r="HR50" s="322"/>
      <c r="HS50" s="322"/>
      <c r="HT50" s="322"/>
      <c r="HU50" s="322"/>
      <c r="HV50" s="322"/>
      <c r="HW50" s="322"/>
      <c r="HX50" s="322"/>
      <c r="HY50" s="322"/>
      <c r="HZ50" s="322"/>
      <c r="IA50" s="322"/>
      <c r="IB50" s="322"/>
      <c r="IC50" s="322"/>
      <c r="ID50" s="322"/>
      <c r="IE50" s="322"/>
      <c r="IF50" s="322"/>
      <c r="IG50" s="322"/>
      <c r="IH50" s="322"/>
      <c r="II50" s="322"/>
      <c r="IJ50" s="322"/>
      <c r="IK50" s="322"/>
      <c r="IL50" s="322"/>
      <c r="IM50" s="322"/>
      <c r="IN50" s="322"/>
      <c r="IO50" s="322"/>
      <c r="IP50" s="322"/>
      <c r="IQ50" s="322"/>
      <c r="IR50" s="322"/>
      <c r="IS50" s="322"/>
      <c r="IT50" s="322"/>
      <c r="IU50" s="322"/>
      <c r="IV50" s="322"/>
      <c r="IW50" s="322"/>
      <c r="IX50" s="322"/>
      <c r="IY50" s="322"/>
      <c r="IZ50" s="322"/>
      <c r="JA50" s="322"/>
      <c r="JB50" s="322"/>
      <c r="JC50" s="322"/>
      <c r="JD50" s="322"/>
      <c r="JE50" s="322"/>
      <c r="JF50" s="322"/>
      <c r="JG50" s="322"/>
      <c r="JH50" s="322"/>
      <c r="JI50" s="322"/>
      <c r="JJ50" s="322"/>
      <c r="JK50" s="322"/>
      <c r="JL50" s="322"/>
      <c r="JM50" s="322"/>
      <c r="JN50" s="322"/>
      <c r="JO50" s="322"/>
      <c r="JP50" s="322"/>
      <c r="JQ50" s="322"/>
      <c r="JR50" s="322"/>
      <c r="JS50" s="322"/>
      <c r="JT50" s="322"/>
      <c r="JU50" s="322"/>
      <c r="JV50" s="322"/>
      <c r="JW50" s="322"/>
      <c r="JX50" s="322"/>
      <c r="JY50" s="322"/>
      <c r="JZ50" s="322"/>
      <c r="KA50" s="322"/>
      <c r="KB50" s="322"/>
      <c r="KC50" s="322"/>
      <c r="KD50" s="322"/>
      <c r="KE50" s="322"/>
      <c r="KF50" s="322"/>
      <c r="KG50" s="322"/>
      <c r="KH50" s="322"/>
      <c r="KI50" s="322"/>
      <c r="KJ50" s="322"/>
      <c r="KK50" s="322"/>
      <c r="KL50" s="322"/>
      <c r="KM50" s="322"/>
      <c r="KN50" s="322"/>
      <c r="KO50" s="322"/>
      <c r="KP50" s="322"/>
      <c r="KQ50" s="322"/>
      <c r="KR50" s="322"/>
      <c r="KS50" s="322"/>
      <c r="KT50" s="322"/>
      <c r="KU50" s="322"/>
      <c r="KV50" s="322"/>
      <c r="KW50" s="322"/>
      <c r="KX50" s="322"/>
      <c r="KY50" s="322"/>
      <c r="KZ50" s="322"/>
      <c r="LA50" s="322"/>
      <c r="LB50" s="322"/>
      <c r="LC50" s="322"/>
      <c r="LD50" s="322"/>
      <c r="LE50" s="322"/>
      <c r="LF50" s="322"/>
      <c r="LG50" s="322"/>
      <c r="LH50" s="322"/>
      <c r="LI50" s="322"/>
      <c r="LJ50" s="322"/>
      <c r="LK50" s="322"/>
      <c r="LL50" s="322"/>
      <c r="LM50" s="322"/>
      <c r="LN50" s="322"/>
      <c r="LO50" s="322"/>
      <c r="LP50" s="322"/>
      <c r="LQ50" s="322"/>
      <c r="LR50" s="322"/>
      <c r="LS50" s="322"/>
      <c r="LT50" s="322"/>
      <c r="LU50" s="322"/>
      <c r="LV50" s="322"/>
      <c r="LW50" s="322"/>
      <c r="LX50" s="322"/>
      <c r="LY50" s="322"/>
      <c r="LZ50" s="322"/>
      <c r="MA50" s="322"/>
      <c r="MB50" s="322"/>
      <c r="MC50" s="322"/>
      <c r="MD50" s="322"/>
      <c r="ME50" s="322"/>
      <c r="MF50" s="322"/>
      <c r="MG50" s="322"/>
      <c r="MH50" s="322"/>
      <c r="MI50" s="322"/>
      <c r="MJ50" s="322"/>
      <c r="MK50" s="322"/>
      <c r="ML50" s="322"/>
      <c r="MM50" s="322"/>
      <c r="MN50" s="322"/>
      <c r="MO50" s="322"/>
      <c r="MP50" s="322"/>
      <c r="MQ50" s="322"/>
      <c r="MR50" s="322"/>
      <c r="MS50" s="322"/>
      <c r="MT50" s="322"/>
      <c r="MU50" s="322"/>
      <c r="MV50" s="322"/>
      <c r="MW50" s="322"/>
      <c r="MX50" s="322"/>
      <c r="MY50" s="322"/>
      <c r="MZ50" s="322"/>
      <c r="NA50" s="322"/>
      <c r="NB50" s="322"/>
      <c r="NC50" s="322"/>
      <c r="ND50" s="322"/>
      <c r="NE50" s="322"/>
      <c r="NF50" s="322"/>
      <c r="NG50" s="322"/>
      <c r="NH50" s="322"/>
      <c r="NI50" s="322"/>
      <c r="NJ50" s="322"/>
      <c r="NK50" s="322"/>
      <c r="NL50" s="322"/>
      <c r="NM50" s="322"/>
      <c r="NN50" s="322"/>
      <c r="NO50" s="322"/>
      <c r="NP50" s="322"/>
      <c r="NQ50" s="322"/>
      <c r="NR50" s="322"/>
      <c r="NS50" s="322"/>
      <c r="NT50" s="322"/>
      <c r="NU50" s="322"/>
      <c r="NV50" s="322"/>
      <c r="NW50" s="322"/>
      <c r="NX50" s="322"/>
      <c r="NY50" s="322"/>
      <c r="NZ50" s="322"/>
      <c r="OA50" s="322"/>
      <c r="OB50" s="322"/>
      <c r="OC50" s="322"/>
      <c r="OD50" s="322"/>
      <c r="OE50" s="322"/>
      <c r="OF50" s="322"/>
      <c r="OG50" s="322"/>
      <c r="OH50" s="322"/>
      <c r="OI50" s="322"/>
      <c r="OJ50" s="322"/>
      <c r="OK50" s="322"/>
      <c r="OL50" s="322"/>
      <c r="OM50" s="322"/>
      <c r="ON50" s="322"/>
      <c r="OO50" s="322"/>
      <c r="OP50" s="322"/>
      <c r="OQ50" s="322"/>
      <c r="OR50" s="322"/>
      <c r="OS50" s="322"/>
      <c r="OT50" s="322"/>
      <c r="OU50" s="322"/>
      <c r="OV50" s="322"/>
      <c r="OW50" s="322"/>
      <c r="OX50" s="322"/>
      <c r="OY50" s="322"/>
      <c r="OZ50" s="322"/>
      <c r="PA50" s="322"/>
      <c r="PB50" s="322"/>
      <c r="PC50" s="322"/>
      <c r="PD50" s="322"/>
      <c r="PE50" s="322"/>
      <c r="PF50" s="322"/>
      <c r="PG50" s="322"/>
      <c r="PH50" s="322"/>
      <c r="PI50" s="322"/>
      <c r="PJ50" s="322"/>
      <c r="PK50" s="322"/>
      <c r="PL50" s="322"/>
      <c r="PM50" s="322"/>
      <c r="PN50" s="322"/>
      <c r="PO50" s="322"/>
      <c r="PP50" s="322"/>
      <c r="PQ50" s="322"/>
      <c r="PR50" s="322"/>
      <c r="PS50" s="322"/>
      <c r="PT50" s="322"/>
      <c r="PU50" s="322"/>
      <c r="PV50" s="322"/>
      <c r="PW50" s="322"/>
      <c r="PX50" s="322"/>
      <c r="PY50" s="322"/>
      <c r="PZ50" s="322"/>
      <c r="QA50" s="322"/>
      <c r="QB50" s="322"/>
      <c r="QC50" s="322"/>
      <c r="QD50" s="322"/>
      <c r="QE50" s="322"/>
      <c r="QF50" s="322"/>
      <c r="QG50" s="322"/>
      <c r="QH50" s="322"/>
      <c r="QI50" s="322"/>
      <c r="QJ50" s="322"/>
      <c r="QK50" s="322"/>
      <c r="QL50" s="322"/>
      <c r="QM50" s="322"/>
      <c r="QN50" s="322"/>
      <c r="QO50" s="322"/>
      <c r="QP50" s="322"/>
      <c r="QQ50" s="322"/>
      <c r="QR50" s="322"/>
      <c r="QS50" s="322"/>
      <c r="QT50" s="322"/>
      <c r="QU50" s="322"/>
      <c r="QV50" s="322"/>
      <c r="QW50" s="322"/>
      <c r="QX50" s="322"/>
      <c r="QY50" s="322"/>
      <c r="QZ50" s="322"/>
      <c r="RA50" s="322"/>
      <c r="RB50" s="322"/>
      <c r="RC50" s="322"/>
      <c r="RD50" s="322"/>
      <c r="RE50" s="322"/>
      <c r="RF50" s="322"/>
      <c r="RG50" s="322"/>
      <c r="RH50" s="322"/>
      <c r="RI50" s="322"/>
      <c r="RJ50" s="322"/>
      <c r="RK50" s="322"/>
      <c r="RL50" s="322"/>
      <c r="RM50" s="322"/>
      <c r="RN50" s="322"/>
      <c r="RO50" s="322"/>
      <c r="RP50" s="322"/>
      <c r="RQ50" s="322"/>
      <c r="RR50" s="322"/>
      <c r="RS50" s="322"/>
      <c r="RT50" s="322"/>
      <c r="RU50" s="322"/>
      <c r="RV50" s="322"/>
      <c r="RW50" s="322"/>
      <c r="RX50" s="322"/>
      <c r="RY50" s="322"/>
      <c r="RZ50" s="322"/>
      <c r="SA50" s="322"/>
      <c r="SB50" s="322"/>
      <c r="SC50" s="322"/>
      <c r="SD50" s="322"/>
      <c r="SE50" s="322"/>
      <c r="SF50" s="322"/>
      <c r="SG50" s="322"/>
      <c r="SH50" s="322"/>
      <c r="SI50" s="322"/>
      <c r="SJ50" s="322"/>
      <c r="SK50" s="322"/>
      <c r="SL50" s="322"/>
      <c r="SM50" s="322"/>
      <c r="SN50" s="322"/>
      <c r="SO50" s="322"/>
      <c r="SP50" s="322"/>
      <c r="SQ50" s="322"/>
      <c r="SR50" s="322"/>
      <c r="SS50" s="322"/>
      <c r="ST50" s="322"/>
      <c r="SU50" s="322"/>
      <c r="SV50" s="322"/>
      <c r="SW50" s="322"/>
      <c r="SX50" s="322"/>
      <c r="SY50" s="322"/>
      <c r="SZ50" s="322"/>
      <c r="TA50" s="322"/>
      <c r="TB50" s="322"/>
      <c r="TC50" s="322"/>
    </row>
    <row r="51" spans="1:523" s="283" customFormat="1" ht="15.75">
      <c r="A51" s="393"/>
      <c r="B51" s="381"/>
      <c r="C51" s="382"/>
      <c r="D51" s="382"/>
      <c r="E51" s="394"/>
      <c r="F51" s="394"/>
      <c r="G51" s="395"/>
      <c r="H51" s="382"/>
      <c r="I51" s="382"/>
      <c r="J51" s="382"/>
      <c r="K51" s="386"/>
      <c r="L51" s="378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 s="322"/>
      <c r="FT51" s="322"/>
      <c r="FU51" s="322"/>
      <c r="FV51" s="322"/>
      <c r="FW51" s="322"/>
      <c r="FX51" s="322"/>
      <c r="FY51" s="322"/>
      <c r="FZ51" s="322"/>
      <c r="GA51" s="322"/>
      <c r="GB51" s="322"/>
      <c r="GC51" s="322"/>
      <c r="GD51" s="322"/>
      <c r="GE51" s="322"/>
      <c r="GF51" s="322"/>
      <c r="GG51" s="322"/>
      <c r="GH51" s="322"/>
      <c r="GI51" s="322"/>
      <c r="GJ51" s="322"/>
      <c r="GK51" s="322"/>
      <c r="GL51" s="322"/>
      <c r="GM51" s="322"/>
      <c r="GN51" s="322"/>
      <c r="GO51" s="322"/>
      <c r="GP51" s="322"/>
      <c r="GQ51" s="322"/>
      <c r="GR51" s="322"/>
      <c r="GS51" s="322"/>
      <c r="GT51" s="322"/>
      <c r="GU51" s="322"/>
      <c r="GV51" s="322"/>
      <c r="GW51" s="322"/>
      <c r="GX51" s="322"/>
      <c r="GY51" s="322"/>
      <c r="GZ51" s="322"/>
      <c r="HA51" s="322"/>
      <c r="HB51" s="322"/>
      <c r="HC51" s="322"/>
      <c r="HD51" s="322"/>
      <c r="HE51" s="322"/>
      <c r="HF51" s="322"/>
      <c r="HG51" s="322"/>
      <c r="HH51" s="322"/>
      <c r="HI51" s="322"/>
      <c r="HJ51" s="322"/>
      <c r="HK51" s="322"/>
      <c r="HL51" s="322"/>
      <c r="HM51" s="322"/>
      <c r="HN51" s="322"/>
      <c r="HO51" s="322"/>
      <c r="HP51" s="322"/>
      <c r="HQ51" s="322"/>
      <c r="HR51" s="322"/>
      <c r="HS51" s="322"/>
      <c r="HT51" s="322"/>
      <c r="HU51" s="322"/>
      <c r="HV51" s="322"/>
      <c r="HW51" s="322"/>
      <c r="HX51" s="322"/>
      <c r="HY51" s="322"/>
      <c r="HZ51" s="322"/>
      <c r="IA51" s="322"/>
      <c r="IB51" s="322"/>
      <c r="IC51" s="322"/>
      <c r="ID51" s="322"/>
      <c r="IE51" s="322"/>
      <c r="IF51" s="322"/>
      <c r="IG51" s="322"/>
      <c r="IH51" s="322"/>
      <c r="II51" s="322"/>
      <c r="IJ51" s="322"/>
      <c r="IK51" s="322"/>
      <c r="IL51" s="322"/>
      <c r="IM51" s="322"/>
      <c r="IN51" s="322"/>
      <c r="IO51" s="322"/>
      <c r="IP51" s="322"/>
      <c r="IQ51" s="322"/>
      <c r="IR51" s="322"/>
      <c r="IS51" s="322"/>
      <c r="IT51" s="322"/>
      <c r="IU51" s="322"/>
      <c r="IV51" s="322"/>
      <c r="IW51" s="322"/>
      <c r="IX51" s="322"/>
      <c r="IY51" s="322"/>
      <c r="IZ51" s="322"/>
      <c r="JA51" s="322"/>
      <c r="JB51" s="322"/>
      <c r="JC51" s="322"/>
      <c r="JD51" s="322"/>
      <c r="JE51" s="322"/>
      <c r="JF51" s="322"/>
      <c r="JG51" s="322"/>
      <c r="JH51" s="322"/>
      <c r="JI51" s="322"/>
      <c r="JJ51" s="322"/>
      <c r="JK51" s="322"/>
      <c r="JL51" s="322"/>
      <c r="JM51" s="322"/>
      <c r="JN51" s="322"/>
      <c r="JO51" s="322"/>
      <c r="JP51" s="322"/>
      <c r="JQ51" s="322"/>
      <c r="JR51" s="322"/>
      <c r="JS51" s="322"/>
      <c r="JT51" s="322"/>
      <c r="JU51" s="322"/>
      <c r="JV51" s="322"/>
      <c r="JW51" s="322"/>
      <c r="JX51" s="322"/>
      <c r="JY51" s="322"/>
      <c r="JZ51" s="322"/>
      <c r="KA51" s="322"/>
      <c r="KB51" s="322"/>
      <c r="KC51" s="322"/>
      <c r="KD51" s="322"/>
      <c r="KE51" s="322"/>
      <c r="KF51" s="322"/>
      <c r="KG51" s="322"/>
      <c r="KH51" s="322"/>
      <c r="KI51" s="322"/>
      <c r="KJ51" s="322"/>
      <c r="KK51" s="322"/>
      <c r="KL51" s="322"/>
      <c r="KM51" s="322"/>
      <c r="KN51" s="322"/>
      <c r="KO51" s="322"/>
      <c r="KP51" s="322"/>
      <c r="KQ51" s="322"/>
      <c r="KR51" s="322"/>
      <c r="KS51" s="322"/>
      <c r="KT51" s="322"/>
      <c r="KU51" s="322"/>
      <c r="KV51" s="322"/>
      <c r="KW51" s="322"/>
      <c r="KX51" s="322"/>
      <c r="KY51" s="322"/>
      <c r="KZ51" s="322"/>
      <c r="LA51" s="322"/>
      <c r="LB51" s="322"/>
      <c r="LC51" s="322"/>
      <c r="LD51" s="322"/>
      <c r="LE51" s="322"/>
      <c r="LF51" s="322"/>
      <c r="LG51" s="322"/>
      <c r="LH51" s="322"/>
      <c r="LI51" s="322"/>
      <c r="LJ51" s="322"/>
      <c r="LK51" s="322"/>
      <c r="LL51" s="322"/>
      <c r="LM51" s="322"/>
      <c r="LN51" s="322"/>
      <c r="LO51" s="322"/>
      <c r="LP51" s="322"/>
      <c r="LQ51" s="322"/>
      <c r="LR51" s="322"/>
      <c r="LS51" s="322"/>
      <c r="LT51" s="322"/>
      <c r="LU51" s="322"/>
      <c r="LV51" s="322"/>
      <c r="LW51" s="322"/>
      <c r="LX51" s="322"/>
      <c r="LY51" s="322"/>
      <c r="LZ51" s="322"/>
      <c r="MA51" s="322"/>
      <c r="MB51" s="322"/>
      <c r="MC51" s="322"/>
      <c r="MD51" s="322"/>
      <c r="ME51" s="322"/>
      <c r="MF51" s="322"/>
      <c r="MG51" s="322"/>
      <c r="MH51" s="322"/>
      <c r="MI51" s="322"/>
      <c r="MJ51" s="322"/>
      <c r="MK51" s="322"/>
      <c r="ML51" s="322"/>
      <c r="MM51" s="322"/>
      <c r="MN51" s="322"/>
      <c r="MO51" s="322"/>
      <c r="MP51" s="322"/>
      <c r="MQ51" s="322"/>
      <c r="MR51" s="322"/>
      <c r="MS51" s="322"/>
      <c r="MT51" s="322"/>
      <c r="MU51" s="322"/>
      <c r="MV51" s="322"/>
      <c r="MW51" s="322"/>
      <c r="MX51" s="322"/>
      <c r="MY51" s="322"/>
      <c r="MZ51" s="322"/>
      <c r="NA51" s="322"/>
      <c r="NB51" s="322"/>
      <c r="NC51" s="322"/>
      <c r="ND51" s="322"/>
      <c r="NE51" s="322"/>
      <c r="NF51" s="322"/>
      <c r="NG51" s="322"/>
      <c r="NH51" s="322"/>
      <c r="NI51" s="322"/>
      <c r="NJ51" s="322"/>
      <c r="NK51" s="322"/>
      <c r="NL51" s="322"/>
      <c r="NM51" s="322"/>
      <c r="NN51" s="322"/>
      <c r="NO51" s="322"/>
      <c r="NP51" s="322"/>
      <c r="NQ51" s="322"/>
      <c r="NR51" s="322"/>
      <c r="NS51" s="322"/>
      <c r="NT51" s="322"/>
      <c r="NU51" s="322"/>
      <c r="NV51" s="322"/>
      <c r="NW51" s="322"/>
      <c r="NX51" s="322"/>
      <c r="NY51" s="322"/>
      <c r="NZ51" s="322"/>
      <c r="OA51" s="322"/>
      <c r="OB51" s="322"/>
      <c r="OC51" s="322"/>
      <c r="OD51" s="322"/>
      <c r="OE51" s="322"/>
      <c r="OF51" s="322"/>
      <c r="OG51" s="322"/>
      <c r="OH51" s="322"/>
      <c r="OI51" s="322"/>
      <c r="OJ51" s="322"/>
      <c r="OK51" s="322"/>
      <c r="OL51" s="322"/>
      <c r="OM51" s="322"/>
      <c r="ON51" s="322"/>
      <c r="OO51" s="322"/>
      <c r="OP51" s="322"/>
      <c r="OQ51" s="322"/>
      <c r="OR51" s="322"/>
      <c r="OS51" s="322"/>
      <c r="OT51" s="322"/>
      <c r="OU51" s="322"/>
      <c r="OV51" s="322"/>
      <c r="OW51" s="322"/>
      <c r="OX51" s="322"/>
      <c r="OY51" s="322"/>
      <c r="OZ51" s="322"/>
      <c r="PA51" s="322"/>
      <c r="PB51" s="322"/>
      <c r="PC51" s="322"/>
      <c r="PD51" s="322"/>
      <c r="PE51" s="322"/>
      <c r="PF51" s="322"/>
      <c r="PG51" s="322"/>
      <c r="PH51" s="322"/>
      <c r="PI51" s="322"/>
      <c r="PJ51" s="322"/>
      <c r="PK51" s="322"/>
      <c r="PL51" s="322"/>
      <c r="PM51" s="322"/>
      <c r="PN51" s="322"/>
      <c r="PO51" s="322"/>
      <c r="PP51" s="322"/>
      <c r="PQ51" s="322"/>
      <c r="PR51" s="322"/>
      <c r="PS51" s="322"/>
      <c r="PT51" s="322"/>
      <c r="PU51" s="322"/>
      <c r="PV51" s="322"/>
      <c r="PW51" s="322"/>
      <c r="PX51" s="322"/>
      <c r="PY51" s="322"/>
      <c r="PZ51" s="322"/>
      <c r="QA51" s="322"/>
      <c r="QB51" s="322"/>
      <c r="QC51" s="322"/>
      <c r="QD51" s="322"/>
      <c r="QE51" s="322"/>
      <c r="QF51" s="322"/>
      <c r="QG51" s="322"/>
      <c r="QH51" s="322"/>
      <c r="QI51" s="322"/>
      <c r="QJ51" s="322"/>
      <c r="QK51" s="322"/>
      <c r="QL51" s="322"/>
      <c r="QM51" s="322"/>
      <c r="QN51" s="322"/>
      <c r="QO51" s="322"/>
      <c r="QP51" s="322"/>
      <c r="QQ51" s="322"/>
      <c r="QR51" s="322"/>
      <c r="QS51" s="322"/>
      <c r="QT51" s="322"/>
      <c r="QU51" s="322"/>
      <c r="QV51" s="322"/>
      <c r="QW51" s="322"/>
      <c r="QX51" s="322"/>
      <c r="QY51" s="322"/>
      <c r="QZ51" s="322"/>
      <c r="RA51" s="322"/>
      <c r="RB51" s="322"/>
      <c r="RC51" s="322"/>
      <c r="RD51" s="322"/>
      <c r="RE51" s="322"/>
      <c r="RF51" s="322"/>
      <c r="RG51" s="322"/>
      <c r="RH51" s="322"/>
      <c r="RI51" s="322"/>
      <c r="RJ51" s="322"/>
      <c r="RK51" s="322"/>
      <c r="RL51" s="322"/>
      <c r="RM51" s="322"/>
      <c r="RN51" s="322"/>
      <c r="RO51" s="322"/>
      <c r="RP51" s="322"/>
      <c r="RQ51" s="322"/>
      <c r="RR51" s="322"/>
      <c r="RS51" s="322"/>
      <c r="RT51" s="322"/>
      <c r="RU51" s="322"/>
      <c r="RV51" s="322"/>
      <c r="RW51" s="322"/>
      <c r="RX51" s="322"/>
      <c r="RY51" s="322"/>
      <c r="RZ51" s="322"/>
      <c r="SA51" s="322"/>
      <c r="SB51" s="322"/>
      <c r="SC51" s="322"/>
      <c r="SD51" s="322"/>
      <c r="SE51" s="322"/>
      <c r="SF51" s="322"/>
      <c r="SG51" s="322"/>
      <c r="SH51" s="322"/>
      <c r="SI51" s="322"/>
      <c r="SJ51" s="322"/>
      <c r="SK51" s="322"/>
      <c r="SL51" s="322"/>
      <c r="SM51" s="322"/>
      <c r="SN51" s="322"/>
      <c r="SO51" s="322"/>
      <c r="SP51" s="322"/>
      <c r="SQ51" s="322"/>
      <c r="SR51" s="322"/>
      <c r="SS51" s="322"/>
      <c r="ST51" s="322"/>
      <c r="SU51" s="322"/>
      <c r="SV51" s="322"/>
      <c r="SW51" s="322"/>
      <c r="SX51" s="322"/>
      <c r="SY51" s="322"/>
      <c r="SZ51" s="322"/>
      <c r="TA51" s="322"/>
      <c r="TB51" s="322"/>
      <c r="TC51" s="322"/>
    </row>
    <row r="52" spans="1:523" s="283" customFormat="1" ht="15.75">
      <c r="A52" s="393"/>
      <c r="B52" s="381"/>
      <c r="C52" s="382"/>
      <c r="D52" s="382"/>
      <c r="E52" s="394"/>
      <c r="F52" s="394"/>
      <c r="G52" s="395"/>
      <c r="H52" s="382"/>
      <c r="I52" s="382"/>
      <c r="J52" s="382"/>
      <c r="K52" s="387"/>
      <c r="L52" s="378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 s="322"/>
      <c r="FT52" s="322"/>
      <c r="FU52" s="322"/>
      <c r="FV52" s="322"/>
      <c r="FW52" s="322"/>
      <c r="FX52" s="322"/>
      <c r="FY52" s="322"/>
      <c r="FZ52" s="322"/>
      <c r="GA52" s="322"/>
      <c r="GB52" s="322"/>
      <c r="GC52" s="322"/>
      <c r="GD52" s="322"/>
      <c r="GE52" s="322"/>
      <c r="GF52" s="322"/>
      <c r="GG52" s="322"/>
      <c r="GH52" s="322"/>
      <c r="GI52" s="322"/>
      <c r="GJ52" s="322"/>
      <c r="GK52" s="322"/>
      <c r="GL52" s="322"/>
      <c r="GM52" s="322"/>
      <c r="GN52" s="322"/>
      <c r="GO52" s="322"/>
      <c r="GP52" s="322"/>
      <c r="GQ52" s="322"/>
      <c r="GR52" s="322"/>
      <c r="GS52" s="322"/>
      <c r="GT52" s="322"/>
      <c r="GU52" s="322"/>
      <c r="GV52" s="322"/>
      <c r="GW52" s="322"/>
      <c r="GX52" s="322"/>
      <c r="GY52" s="322"/>
      <c r="GZ52" s="322"/>
      <c r="HA52" s="322"/>
      <c r="HB52" s="322"/>
      <c r="HC52" s="322"/>
      <c r="HD52" s="322"/>
      <c r="HE52" s="322"/>
      <c r="HF52" s="322"/>
      <c r="HG52" s="322"/>
      <c r="HH52" s="322"/>
      <c r="HI52" s="322"/>
      <c r="HJ52" s="322"/>
      <c r="HK52" s="322"/>
      <c r="HL52" s="322"/>
      <c r="HM52" s="322"/>
      <c r="HN52" s="322"/>
      <c r="HO52" s="322"/>
      <c r="HP52" s="322"/>
      <c r="HQ52" s="322"/>
      <c r="HR52" s="322"/>
      <c r="HS52" s="322"/>
      <c r="HT52" s="322"/>
      <c r="HU52" s="322"/>
      <c r="HV52" s="322"/>
      <c r="HW52" s="322"/>
      <c r="HX52" s="322"/>
      <c r="HY52" s="322"/>
      <c r="HZ52" s="322"/>
      <c r="IA52" s="322"/>
      <c r="IB52" s="322"/>
      <c r="IC52" s="322"/>
      <c r="ID52" s="322"/>
      <c r="IE52" s="322"/>
      <c r="IF52" s="322"/>
      <c r="IG52" s="322"/>
      <c r="IH52" s="322"/>
      <c r="II52" s="322"/>
      <c r="IJ52" s="322"/>
      <c r="IK52" s="322"/>
      <c r="IL52" s="322"/>
      <c r="IM52" s="322"/>
      <c r="IN52" s="322"/>
      <c r="IO52" s="322"/>
      <c r="IP52" s="322"/>
      <c r="IQ52" s="322"/>
      <c r="IR52" s="322"/>
      <c r="IS52" s="322"/>
      <c r="IT52" s="322"/>
      <c r="IU52" s="322"/>
      <c r="IV52" s="322"/>
      <c r="IW52" s="322"/>
      <c r="IX52" s="322"/>
      <c r="IY52" s="322"/>
      <c r="IZ52" s="322"/>
      <c r="JA52" s="322"/>
      <c r="JB52" s="322"/>
      <c r="JC52" s="322"/>
      <c r="JD52" s="322"/>
      <c r="JE52" s="322"/>
      <c r="JF52" s="322"/>
      <c r="JG52" s="322"/>
      <c r="JH52" s="322"/>
      <c r="JI52" s="322"/>
      <c r="JJ52" s="322"/>
      <c r="JK52" s="322"/>
      <c r="JL52" s="322"/>
      <c r="JM52" s="322"/>
      <c r="JN52" s="322"/>
      <c r="JO52" s="322"/>
      <c r="JP52" s="322"/>
      <c r="JQ52" s="322"/>
      <c r="JR52" s="322"/>
      <c r="JS52" s="322"/>
      <c r="JT52" s="322"/>
      <c r="JU52" s="322"/>
      <c r="JV52" s="322"/>
      <c r="JW52" s="322"/>
      <c r="JX52" s="322"/>
      <c r="JY52" s="322"/>
      <c r="JZ52" s="322"/>
      <c r="KA52" s="322"/>
      <c r="KB52" s="322"/>
      <c r="KC52" s="322"/>
      <c r="KD52" s="322"/>
      <c r="KE52" s="322"/>
      <c r="KF52" s="322"/>
      <c r="KG52" s="322"/>
      <c r="KH52" s="322"/>
      <c r="KI52" s="322"/>
      <c r="KJ52" s="322"/>
      <c r="KK52" s="322"/>
      <c r="KL52" s="322"/>
      <c r="KM52" s="322"/>
      <c r="KN52" s="322"/>
      <c r="KO52" s="322"/>
      <c r="KP52" s="322"/>
      <c r="KQ52" s="322"/>
      <c r="KR52" s="322"/>
      <c r="KS52" s="322"/>
      <c r="KT52" s="322"/>
      <c r="KU52" s="322"/>
      <c r="KV52" s="322"/>
      <c r="KW52" s="322"/>
      <c r="KX52" s="322"/>
      <c r="KY52" s="322"/>
      <c r="KZ52" s="322"/>
      <c r="LA52" s="322"/>
      <c r="LB52" s="322"/>
      <c r="LC52" s="322"/>
      <c r="LD52" s="322"/>
      <c r="LE52" s="322"/>
      <c r="LF52" s="322"/>
      <c r="LG52" s="322"/>
      <c r="LH52" s="322"/>
      <c r="LI52" s="322"/>
      <c r="LJ52" s="322"/>
      <c r="LK52" s="322"/>
      <c r="LL52" s="322"/>
      <c r="LM52" s="322"/>
      <c r="LN52" s="322"/>
      <c r="LO52" s="322"/>
      <c r="LP52" s="322"/>
      <c r="LQ52" s="322"/>
      <c r="LR52" s="322"/>
      <c r="LS52" s="322"/>
      <c r="LT52" s="322"/>
      <c r="LU52" s="322"/>
      <c r="LV52" s="322"/>
      <c r="LW52" s="322"/>
      <c r="LX52" s="322"/>
      <c r="LY52" s="322"/>
      <c r="LZ52" s="322"/>
      <c r="MA52" s="322"/>
      <c r="MB52" s="322"/>
      <c r="MC52" s="322"/>
      <c r="MD52" s="322"/>
      <c r="ME52" s="322"/>
      <c r="MF52" s="322"/>
      <c r="MG52" s="322"/>
      <c r="MH52" s="322"/>
      <c r="MI52" s="322"/>
      <c r="MJ52" s="322"/>
      <c r="MK52" s="322"/>
      <c r="ML52" s="322"/>
      <c r="MM52" s="322"/>
      <c r="MN52" s="322"/>
      <c r="MO52" s="322"/>
      <c r="MP52" s="322"/>
      <c r="MQ52" s="322"/>
      <c r="MR52" s="322"/>
      <c r="MS52" s="322"/>
      <c r="MT52" s="322"/>
      <c r="MU52" s="322"/>
      <c r="MV52" s="322"/>
      <c r="MW52" s="322"/>
      <c r="MX52" s="322"/>
      <c r="MY52" s="322"/>
      <c r="MZ52" s="322"/>
      <c r="NA52" s="322"/>
      <c r="NB52" s="322"/>
      <c r="NC52" s="322"/>
      <c r="ND52" s="322"/>
      <c r="NE52" s="322"/>
      <c r="NF52" s="322"/>
      <c r="NG52" s="322"/>
      <c r="NH52" s="322"/>
      <c r="NI52" s="322"/>
      <c r="NJ52" s="322"/>
      <c r="NK52" s="322"/>
      <c r="NL52" s="322"/>
      <c r="NM52" s="322"/>
      <c r="NN52" s="322"/>
      <c r="NO52" s="322"/>
      <c r="NP52" s="322"/>
      <c r="NQ52" s="322"/>
      <c r="NR52" s="322"/>
      <c r="NS52" s="322"/>
      <c r="NT52" s="322"/>
      <c r="NU52" s="322"/>
      <c r="NV52" s="322"/>
      <c r="NW52" s="322"/>
      <c r="NX52" s="322"/>
      <c r="NY52" s="322"/>
      <c r="NZ52" s="322"/>
      <c r="OA52" s="322"/>
      <c r="OB52" s="322"/>
      <c r="OC52" s="322"/>
      <c r="OD52" s="322"/>
      <c r="OE52" s="322"/>
      <c r="OF52" s="322"/>
      <c r="OG52" s="322"/>
      <c r="OH52" s="322"/>
      <c r="OI52" s="322"/>
      <c r="OJ52" s="322"/>
      <c r="OK52" s="322"/>
      <c r="OL52" s="322"/>
      <c r="OM52" s="322"/>
      <c r="ON52" s="322"/>
      <c r="OO52" s="322"/>
      <c r="OP52" s="322"/>
      <c r="OQ52" s="322"/>
      <c r="OR52" s="322"/>
      <c r="OS52" s="322"/>
      <c r="OT52" s="322"/>
      <c r="OU52" s="322"/>
      <c r="OV52" s="322"/>
      <c r="OW52" s="322"/>
      <c r="OX52" s="322"/>
      <c r="OY52" s="322"/>
      <c r="OZ52" s="322"/>
      <c r="PA52" s="322"/>
      <c r="PB52" s="322"/>
      <c r="PC52" s="322"/>
      <c r="PD52" s="322"/>
      <c r="PE52" s="322"/>
      <c r="PF52" s="322"/>
      <c r="PG52" s="322"/>
      <c r="PH52" s="322"/>
      <c r="PI52" s="322"/>
      <c r="PJ52" s="322"/>
      <c r="PK52" s="322"/>
      <c r="PL52" s="322"/>
      <c r="PM52" s="322"/>
      <c r="PN52" s="322"/>
      <c r="PO52" s="322"/>
      <c r="PP52" s="322"/>
      <c r="PQ52" s="322"/>
      <c r="PR52" s="322"/>
      <c r="PS52" s="322"/>
      <c r="PT52" s="322"/>
      <c r="PU52" s="322"/>
      <c r="PV52" s="322"/>
      <c r="PW52" s="322"/>
      <c r="PX52" s="322"/>
      <c r="PY52" s="322"/>
      <c r="PZ52" s="322"/>
      <c r="QA52" s="322"/>
      <c r="QB52" s="322"/>
      <c r="QC52" s="322"/>
      <c r="QD52" s="322"/>
      <c r="QE52" s="322"/>
      <c r="QF52" s="322"/>
      <c r="QG52" s="322"/>
      <c r="QH52" s="322"/>
      <c r="QI52" s="322"/>
      <c r="QJ52" s="322"/>
      <c r="QK52" s="322"/>
      <c r="QL52" s="322"/>
      <c r="QM52" s="322"/>
      <c r="QN52" s="322"/>
      <c r="QO52" s="322"/>
      <c r="QP52" s="322"/>
      <c r="QQ52" s="322"/>
      <c r="QR52" s="322"/>
      <c r="QS52" s="322"/>
      <c r="QT52" s="322"/>
      <c r="QU52" s="322"/>
      <c r="QV52" s="322"/>
      <c r="QW52" s="322"/>
      <c r="QX52" s="322"/>
      <c r="QY52" s="322"/>
      <c r="QZ52" s="322"/>
      <c r="RA52" s="322"/>
      <c r="RB52" s="322"/>
      <c r="RC52" s="322"/>
      <c r="RD52" s="322"/>
      <c r="RE52" s="322"/>
      <c r="RF52" s="322"/>
      <c r="RG52" s="322"/>
      <c r="RH52" s="322"/>
      <c r="RI52" s="322"/>
      <c r="RJ52" s="322"/>
      <c r="RK52" s="322"/>
      <c r="RL52" s="322"/>
      <c r="RM52" s="322"/>
      <c r="RN52" s="322"/>
      <c r="RO52" s="322"/>
      <c r="RP52" s="322"/>
      <c r="RQ52" s="322"/>
      <c r="RR52" s="322"/>
      <c r="RS52" s="322"/>
      <c r="RT52" s="322"/>
      <c r="RU52" s="322"/>
      <c r="RV52" s="322"/>
      <c r="RW52" s="322"/>
      <c r="RX52" s="322"/>
      <c r="RY52" s="322"/>
      <c r="RZ52" s="322"/>
      <c r="SA52" s="322"/>
      <c r="SB52" s="322"/>
      <c r="SC52" s="322"/>
      <c r="SD52" s="322"/>
      <c r="SE52" s="322"/>
      <c r="SF52" s="322"/>
      <c r="SG52" s="322"/>
      <c r="SH52" s="322"/>
      <c r="SI52" s="322"/>
      <c r="SJ52" s="322"/>
      <c r="SK52" s="322"/>
      <c r="SL52" s="322"/>
      <c r="SM52" s="322"/>
      <c r="SN52" s="322"/>
      <c r="SO52" s="322"/>
      <c r="SP52" s="322"/>
      <c r="SQ52" s="322"/>
      <c r="SR52" s="322"/>
      <c r="SS52" s="322"/>
      <c r="ST52" s="322"/>
      <c r="SU52" s="322"/>
      <c r="SV52" s="322"/>
      <c r="SW52" s="322"/>
      <c r="SX52" s="322"/>
      <c r="SY52" s="322"/>
      <c r="SZ52" s="322"/>
      <c r="TA52" s="322"/>
      <c r="TB52" s="322"/>
      <c r="TC52" s="322"/>
    </row>
    <row r="53" spans="1:523" s="283" customFormat="1" ht="15.75">
      <c r="A53" s="393"/>
      <c r="B53" s="381"/>
      <c r="C53" s="384"/>
      <c r="D53" s="389"/>
      <c r="E53" s="394"/>
      <c r="F53" s="394"/>
      <c r="G53" s="395"/>
      <c r="H53" s="382"/>
      <c r="I53" s="382"/>
      <c r="J53" s="382"/>
      <c r="K53" s="388"/>
      <c r="L53" s="378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 s="322"/>
      <c r="FT53" s="322"/>
      <c r="FU53" s="322"/>
      <c r="FV53" s="322"/>
      <c r="FW53" s="322"/>
      <c r="FX53" s="322"/>
      <c r="FY53" s="322"/>
      <c r="FZ53" s="322"/>
      <c r="GA53" s="322"/>
      <c r="GB53" s="322"/>
      <c r="GC53" s="322"/>
      <c r="GD53" s="322"/>
      <c r="GE53" s="322"/>
      <c r="GF53" s="322"/>
      <c r="GG53" s="322"/>
      <c r="GH53" s="322"/>
      <c r="GI53" s="322"/>
      <c r="GJ53" s="322"/>
      <c r="GK53" s="322"/>
      <c r="GL53" s="322"/>
      <c r="GM53" s="322"/>
      <c r="GN53" s="322"/>
      <c r="GO53" s="322"/>
      <c r="GP53" s="322"/>
      <c r="GQ53" s="322"/>
      <c r="GR53" s="322"/>
      <c r="GS53" s="322"/>
      <c r="GT53" s="322"/>
      <c r="GU53" s="322"/>
      <c r="GV53" s="322"/>
      <c r="GW53" s="322"/>
      <c r="GX53" s="322"/>
      <c r="GY53" s="322"/>
      <c r="GZ53" s="322"/>
      <c r="HA53" s="322"/>
      <c r="HB53" s="322"/>
      <c r="HC53" s="322"/>
      <c r="HD53" s="322"/>
      <c r="HE53" s="322"/>
      <c r="HF53" s="322"/>
      <c r="HG53" s="322"/>
      <c r="HH53" s="322"/>
      <c r="HI53" s="322"/>
      <c r="HJ53" s="322"/>
      <c r="HK53" s="322"/>
      <c r="HL53" s="322"/>
      <c r="HM53" s="322"/>
      <c r="HN53" s="322"/>
      <c r="HO53" s="322"/>
      <c r="HP53" s="322"/>
      <c r="HQ53" s="322"/>
      <c r="HR53" s="322"/>
      <c r="HS53" s="322"/>
      <c r="HT53" s="322"/>
      <c r="HU53" s="322"/>
      <c r="HV53" s="322"/>
      <c r="HW53" s="322"/>
      <c r="HX53" s="322"/>
      <c r="HY53" s="322"/>
      <c r="HZ53" s="322"/>
      <c r="IA53" s="322"/>
      <c r="IB53" s="322"/>
      <c r="IC53" s="322"/>
      <c r="ID53" s="322"/>
      <c r="IE53" s="322"/>
      <c r="IF53" s="322"/>
      <c r="IG53" s="322"/>
      <c r="IH53" s="322"/>
      <c r="II53" s="322"/>
      <c r="IJ53" s="322"/>
      <c r="IK53" s="322"/>
      <c r="IL53" s="322"/>
      <c r="IM53" s="322"/>
      <c r="IN53" s="322"/>
      <c r="IO53" s="322"/>
      <c r="IP53" s="322"/>
      <c r="IQ53" s="322"/>
      <c r="IR53" s="322"/>
      <c r="IS53" s="322"/>
      <c r="IT53" s="322"/>
      <c r="IU53" s="322"/>
      <c r="IV53" s="322"/>
      <c r="IW53" s="322"/>
      <c r="IX53" s="322"/>
      <c r="IY53" s="322"/>
      <c r="IZ53" s="322"/>
      <c r="JA53" s="322"/>
      <c r="JB53" s="322"/>
      <c r="JC53" s="322"/>
      <c r="JD53" s="322"/>
      <c r="JE53" s="322"/>
      <c r="JF53" s="322"/>
      <c r="JG53" s="322"/>
      <c r="JH53" s="322"/>
      <c r="JI53" s="322"/>
      <c r="JJ53" s="322"/>
      <c r="JK53" s="322"/>
      <c r="JL53" s="322"/>
      <c r="JM53" s="322"/>
      <c r="JN53" s="322"/>
      <c r="JO53" s="322"/>
      <c r="JP53" s="322"/>
      <c r="JQ53" s="322"/>
      <c r="JR53" s="322"/>
      <c r="JS53" s="322"/>
      <c r="JT53" s="322"/>
      <c r="JU53" s="322"/>
      <c r="JV53" s="322"/>
      <c r="JW53" s="322"/>
      <c r="JX53" s="322"/>
      <c r="JY53" s="322"/>
      <c r="JZ53" s="322"/>
      <c r="KA53" s="322"/>
      <c r="KB53" s="322"/>
      <c r="KC53" s="322"/>
      <c r="KD53" s="322"/>
      <c r="KE53" s="322"/>
      <c r="KF53" s="322"/>
      <c r="KG53" s="322"/>
      <c r="KH53" s="322"/>
      <c r="KI53" s="322"/>
      <c r="KJ53" s="322"/>
      <c r="KK53" s="322"/>
      <c r="KL53" s="322"/>
      <c r="KM53" s="322"/>
      <c r="KN53" s="322"/>
      <c r="KO53" s="322"/>
      <c r="KP53" s="322"/>
      <c r="KQ53" s="322"/>
      <c r="KR53" s="322"/>
      <c r="KS53" s="322"/>
      <c r="KT53" s="322"/>
      <c r="KU53" s="322"/>
      <c r="KV53" s="322"/>
      <c r="KW53" s="322"/>
      <c r="KX53" s="322"/>
      <c r="KY53" s="322"/>
      <c r="KZ53" s="322"/>
      <c r="LA53" s="322"/>
      <c r="LB53" s="322"/>
      <c r="LC53" s="322"/>
      <c r="LD53" s="322"/>
      <c r="LE53" s="322"/>
      <c r="LF53" s="322"/>
      <c r="LG53" s="322"/>
      <c r="LH53" s="322"/>
      <c r="LI53" s="322"/>
      <c r="LJ53" s="322"/>
      <c r="LK53" s="322"/>
      <c r="LL53" s="322"/>
      <c r="LM53" s="322"/>
      <c r="LN53" s="322"/>
      <c r="LO53" s="322"/>
      <c r="LP53" s="322"/>
      <c r="LQ53" s="322"/>
      <c r="LR53" s="322"/>
      <c r="LS53" s="322"/>
      <c r="LT53" s="322"/>
      <c r="LU53" s="322"/>
      <c r="LV53" s="322"/>
      <c r="LW53" s="322"/>
      <c r="LX53" s="322"/>
      <c r="LY53" s="322"/>
      <c r="LZ53" s="322"/>
      <c r="MA53" s="322"/>
      <c r="MB53" s="322"/>
      <c r="MC53" s="322"/>
      <c r="MD53" s="322"/>
      <c r="ME53" s="322"/>
      <c r="MF53" s="322"/>
      <c r="MG53" s="322"/>
      <c r="MH53" s="322"/>
      <c r="MI53" s="322"/>
      <c r="MJ53" s="322"/>
      <c r="MK53" s="322"/>
      <c r="ML53" s="322"/>
      <c r="MM53" s="322"/>
      <c r="MN53" s="322"/>
      <c r="MO53" s="322"/>
      <c r="MP53" s="322"/>
      <c r="MQ53" s="322"/>
      <c r="MR53" s="322"/>
      <c r="MS53" s="322"/>
      <c r="MT53" s="322"/>
      <c r="MU53" s="322"/>
      <c r="MV53" s="322"/>
      <c r="MW53" s="322"/>
      <c r="MX53" s="322"/>
      <c r="MY53" s="322"/>
      <c r="MZ53" s="322"/>
      <c r="NA53" s="322"/>
      <c r="NB53" s="322"/>
      <c r="NC53" s="322"/>
      <c r="ND53" s="322"/>
      <c r="NE53" s="322"/>
      <c r="NF53" s="322"/>
      <c r="NG53" s="322"/>
      <c r="NH53" s="322"/>
      <c r="NI53" s="322"/>
      <c r="NJ53" s="322"/>
      <c r="NK53" s="322"/>
      <c r="NL53" s="322"/>
      <c r="NM53" s="322"/>
      <c r="NN53" s="322"/>
      <c r="NO53" s="322"/>
      <c r="NP53" s="322"/>
      <c r="NQ53" s="322"/>
      <c r="NR53" s="322"/>
      <c r="NS53" s="322"/>
      <c r="NT53" s="322"/>
      <c r="NU53" s="322"/>
      <c r="NV53" s="322"/>
      <c r="NW53" s="322"/>
      <c r="NX53" s="322"/>
      <c r="NY53" s="322"/>
      <c r="NZ53" s="322"/>
      <c r="OA53" s="322"/>
      <c r="OB53" s="322"/>
      <c r="OC53" s="322"/>
      <c r="OD53" s="322"/>
      <c r="OE53" s="322"/>
      <c r="OF53" s="322"/>
      <c r="OG53" s="322"/>
      <c r="OH53" s="322"/>
      <c r="OI53" s="322"/>
      <c r="OJ53" s="322"/>
      <c r="OK53" s="322"/>
      <c r="OL53" s="322"/>
      <c r="OM53" s="322"/>
      <c r="ON53" s="322"/>
      <c r="OO53" s="322"/>
      <c r="OP53" s="322"/>
      <c r="OQ53" s="322"/>
      <c r="OR53" s="322"/>
      <c r="OS53" s="322"/>
      <c r="OT53" s="322"/>
      <c r="OU53" s="322"/>
      <c r="OV53" s="322"/>
      <c r="OW53" s="322"/>
      <c r="OX53" s="322"/>
      <c r="OY53" s="322"/>
      <c r="OZ53" s="322"/>
      <c r="PA53" s="322"/>
      <c r="PB53" s="322"/>
      <c r="PC53" s="322"/>
      <c r="PD53" s="322"/>
      <c r="PE53" s="322"/>
      <c r="PF53" s="322"/>
      <c r="PG53" s="322"/>
      <c r="PH53" s="322"/>
      <c r="PI53" s="322"/>
      <c r="PJ53" s="322"/>
      <c r="PK53" s="322"/>
      <c r="PL53" s="322"/>
      <c r="PM53" s="322"/>
      <c r="PN53" s="322"/>
      <c r="PO53" s="322"/>
      <c r="PP53" s="322"/>
      <c r="PQ53" s="322"/>
      <c r="PR53" s="322"/>
      <c r="PS53" s="322"/>
      <c r="PT53" s="322"/>
      <c r="PU53" s="322"/>
      <c r="PV53" s="322"/>
      <c r="PW53" s="322"/>
      <c r="PX53" s="322"/>
      <c r="PY53" s="322"/>
      <c r="PZ53" s="322"/>
      <c r="QA53" s="322"/>
      <c r="QB53" s="322"/>
      <c r="QC53" s="322"/>
      <c r="QD53" s="322"/>
      <c r="QE53" s="322"/>
      <c r="QF53" s="322"/>
      <c r="QG53" s="322"/>
      <c r="QH53" s="322"/>
      <c r="QI53" s="322"/>
      <c r="QJ53" s="322"/>
      <c r="QK53" s="322"/>
      <c r="QL53" s="322"/>
      <c r="QM53" s="322"/>
      <c r="QN53" s="322"/>
      <c r="QO53" s="322"/>
      <c r="QP53" s="322"/>
      <c r="QQ53" s="322"/>
      <c r="QR53" s="322"/>
      <c r="QS53" s="322"/>
      <c r="QT53" s="322"/>
      <c r="QU53" s="322"/>
      <c r="QV53" s="322"/>
      <c r="QW53" s="322"/>
      <c r="QX53" s="322"/>
      <c r="QY53" s="322"/>
      <c r="QZ53" s="322"/>
      <c r="RA53" s="322"/>
      <c r="RB53" s="322"/>
      <c r="RC53" s="322"/>
      <c r="RD53" s="322"/>
      <c r="RE53" s="322"/>
      <c r="RF53" s="322"/>
      <c r="RG53" s="322"/>
      <c r="RH53" s="322"/>
      <c r="RI53" s="322"/>
      <c r="RJ53" s="322"/>
      <c r="RK53" s="322"/>
      <c r="RL53" s="322"/>
      <c r="RM53" s="322"/>
      <c r="RN53" s="322"/>
      <c r="RO53" s="322"/>
      <c r="RP53" s="322"/>
      <c r="RQ53" s="322"/>
      <c r="RR53" s="322"/>
      <c r="RS53" s="322"/>
      <c r="RT53" s="322"/>
      <c r="RU53" s="322"/>
      <c r="RV53" s="322"/>
      <c r="RW53" s="322"/>
      <c r="RX53" s="322"/>
      <c r="RY53" s="322"/>
      <c r="RZ53" s="322"/>
      <c r="SA53" s="322"/>
      <c r="SB53" s="322"/>
      <c r="SC53" s="322"/>
      <c r="SD53" s="322"/>
      <c r="SE53" s="322"/>
      <c r="SF53" s="322"/>
      <c r="SG53" s="322"/>
      <c r="SH53" s="322"/>
      <c r="SI53" s="322"/>
      <c r="SJ53" s="322"/>
      <c r="SK53" s="322"/>
      <c r="SL53" s="322"/>
      <c r="SM53" s="322"/>
      <c r="SN53" s="322"/>
      <c r="SO53" s="322"/>
      <c r="SP53" s="322"/>
      <c r="SQ53" s="322"/>
      <c r="SR53" s="322"/>
      <c r="SS53" s="322"/>
      <c r="ST53" s="322"/>
      <c r="SU53" s="322"/>
      <c r="SV53" s="322"/>
      <c r="SW53" s="322"/>
      <c r="SX53" s="322"/>
      <c r="SY53" s="322"/>
      <c r="SZ53" s="322"/>
      <c r="TA53" s="322"/>
      <c r="TB53" s="322"/>
      <c r="TC53" s="322"/>
    </row>
    <row r="54" spans="1:523" s="283" customFormat="1" ht="15.75">
      <c r="A54" s="393"/>
      <c r="B54" s="381"/>
      <c r="C54" s="384"/>
      <c r="D54" s="384"/>
      <c r="E54" s="396"/>
      <c r="F54" s="394"/>
      <c r="G54" s="395"/>
      <c r="H54" s="382"/>
      <c r="I54" s="382"/>
      <c r="J54" s="382"/>
      <c r="K54" s="387"/>
      <c r="L54" s="378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 s="322"/>
      <c r="FT54" s="322"/>
      <c r="FU54" s="322"/>
      <c r="FV54" s="322"/>
      <c r="FW54" s="322"/>
      <c r="FX54" s="322"/>
      <c r="FY54" s="322"/>
      <c r="FZ54" s="322"/>
      <c r="GA54" s="322"/>
      <c r="GB54" s="322"/>
      <c r="GC54" s="322"/>
      <c r="GD54" s="322"/>
      <c r="GE54" s="322"/>
      <c r="GF54" s="322"/>
      <c r="GG54" s="322"/>
      <c r="GH54" s="322"/>
      <c r="GI54" s="322"/>
      <c r="GJ54" s="322"/>
      <c r="GK54" s="322"/>
      <c r="GL54" s="322"/>
      <c r="GM54" s="322"/>
      <c r="GN54" s="322"/>
      <c r="GO54" s="322"/>
      <c r="GP54" s="322"/>
      <c r="GQ54" s="322"/>
      <c r="GR54" s="322"/>
      <c r="GS54" s="322"/>
      <c r="GT54" s="322"/>
      <c r="GU54" s="322"/>
      <c r="GV54" s="322"/>
      <c r="GW54" s="322"/>
      <c r="GX54" s="322"/>
      <c r="GY54" s="322"/>
      <c r="GZ54" s="322"/>
      <c r="HA54" s="322"/>
      <c r="HB54" s="322"/>
      <c r="HC54" s="322"/>
      <c r="HD54" s="322"/>
      <c r="HE54" s="322"/>
      <c r="HF54" s="322"/>
      <c r="HG54" s="322"/>
      <c r="HH54" s="322"/>
      <c r="HI54" s="322"/>
      <c r="HJ54" s="322"/>
      <c r="HK54" s="322"/>
      <c r="HL54" s="322"/>
      <c r="HM54" s="322"/>
      <c r="HN54" s="322"/>
      <c r="HO54" s="322"/>
      <c r="HP54" s="322"/>
      <c r="HQ54" s="322"/>
      <c r="HR54" s="322"/>
      <c r="HS54" s="322"/>
      <c r="HT54" s="322"/>
      <c r="HU54" s="322"/>
      <c r="HV54" s="322"/>
      <c r="HW54" s="322"/>
      <c r="HX54" s="322"/>
      <c r="HY54" s="322"/>
      <c r="HZ54" s="322"/>
      <c r="IA54" s="322"/>
      <c r="IB54" s="322"/>
      <c r="IC54" s="322"/>
      <c r="ID54" s="322"/>
      <c r="IE54" s="322"/>
      <c r="IF54" s="322"/>
      <c r="IG54" s="322"/>
      <c r="IH54" s="322"/>
      <c r="II54" s="322"/>
      <c r="IJ54" s="322"/>
      <c r="IK54" s="322"/>
      <c r="IL54" s="322"/>
      <c r="IM54" s="322"/>
      <c r="IN54" s="322"/>
      <c r="IO54" s="322"/>
      <c r="IP54" s="322"/>
      <c r="IQ54" s="322"/>
      <c r="IR54" s="322"/>
      <c r="IS54" s="322"/>
      <c r="IT54" s="322"/>
      <c r="IU54" s="322"/>
      <c r="IV54" s="322"/>
      <c r="IW54" s="322"/>
      <c r="IX54" s="322"/>
      <c r="IY54" s="322"/>
      <c r="IZ54" s="322"/>
      <c r="JA54" s="322"/>
      <c r="JB54" s="322"/>
      <c r="JC54" s="322"/>
      <c r="JD54" s="322"/>
      <c r="JE54" s="322"/>
      <c r="JF54" s="322"/>
      <c r="JG54" s="322"/>
      <c r="JH54" s="322"/>
      <c r="JI54" s="322"/>
      <c r="JJ54" s="322"/>
      <c r="JK54" s="322"/>
      <c r="JL54" s="322"/>
      <c r="JM54" s="322"/>
      <c r="JN54" s="322"/>
      <c r="JO54" s="322"/>
      <c r="JP54" s="322"/>
      <c r="JQ54" s="322"/>
      <c r="JR54" s="322"/>
      <c r="JS54" s="322"/>
      <c r="JT54" s="322"/>
      <c r="JU54" s="322"/>
      <c r="JV54" s="322"/>
      <c r="JW54" s="322"/>
      <c r="JX54" s="322"/>
      <c r="JY54" s="322"/>
      <c r="JZ54" s="322"/>
      <c r="KA54" s="322"/>
      <c r="KB54" s="322"/>
      <c r="KC54" s="322"/>
      <c r="KD54" s="322"/>
      <c r="KE54" s="322"/>
      <c r="KF54" s="322"/>
      <c r="KG54" s="322"/>
      <c r="KH54" s="322"/>
      <c r="KI54" s="322"/>
      <c r="KJ54" s="322"/>
      <c r="KK54" s="322"/>
      <c r="KL54" s="322"/>
      <c r="KM54" s="322"/>
      <c r="KN54" s="322"/>
      <c r="KO54" s="322"/>
      <c r="KP54" s="322"/>
      <c r="KQ54" s="322"/>
      <c r="KR54" s="322"/>
      <c r="KS54" s="322"/>
      <c r="KT54" s="322"/>
      <c r="KU54" s="322"/>
      <c r="KV54" s="322"/>
      <c r="KW54" s="322"/>
      <c r="KX54" s="322"/>
      <c r="KY54" s="322"/>
      <c r="KZ54" s="322"/>
      <c r="LA54" s="322"/>
      <c r="LB54" s="322"/>
      <c r="LC54" s="322"/>
      <c r="LD54" s="322"/>
      <c r="LE54" s="322"/>
      <c r="LF54" s="322"/>
      <c r="LG54" s="322"/>
      <c r="LH54" s="322"/>
      <c r="LI54" s="322"/>
      <c r="LJ54" s="322"/>
      <c r="LK54" s="322"/>
      <c r="LL54" s="322"/>
      <c r="LM54" s="322"/>
      <c r="LN54" s="322"/>
      <c r="LO54" s="322"/>
      <c r="LP54" s="322"/>
      <c r="LQ54" s="322"/>
      <c r="LR54" s="322"/>
      <c r="LS54" s="322"/>
      <c r="LT54" s="322"/>
      <c r="LU54" s="322"/>
      <c r="LV54" s="322"/>
      <c r="LW54" s="322"/>
      <c r="LX54" s="322"/>
      <c r="LY54" s="322"/>
      <c r="LZ54" s="322"/>
      <c r="MA54" s="322"/>
      <c r="MB54" s="322"/>
      <c r="MC54" s="322"/>
      <c r="MD54" s="322"/>
      <c r="ME54" s="322"/>
      <c r="MF54" s="322"/>
      <c r="MG54" s="322"/>
      <c r="MH54" s="322"/>
      <c r="MI54" s="322"/>
      <c r="MJ54" s="322"/>
      <c r="MK54" s="322"/>
      <c r="ML54" s="322"/>
      <c r="MM54" s="322"/>
      <c r="MN54" s="322"/>
      <c r="MO54" s="322"/>
      <c r="MP54" s="322"/>
      <c r="MQ54" s="322"/>
      <c r="MR54" s="322"/>
      <c r="MS54" s="322"/>
      <c r="MT54" s="322"/>
      <c r="MU54" s="322"/>
      <c r="MV54" s="322"/>
      <c r="MW54" s="322"/>
      <c r="MX54" s="322"/>
      <c r="MY54" s="322"/>
      <c r="MZ54" s="322"/>
      <c r="NA54" s="322"/>
      <c r="NB54" s="322"/>
      <c r="NC54" s="322"/>
      <c r="ND54" s="322"/>
      <c r="NE54" s="322"/>
      <c r="NF54" s="322"/>
      <c r="NG54" s="322"/>
      <c r="NH54" s="322"/>
      <c r="NI54" s="322"/>
      <c r="NJ54" s="322"/>
      <c r="NK54" s="322"/>
      <c r="NL54" s="322"/>
      <c r="NM54" s="322"/>
      <c r="NN54" s="322"/>
      <c r="NO54" s="322"/>
      <c r="NP54" s="322"/>
      <c r="NQ54" s="322"/>
      <c r="NR54" s="322"/>
      <c r="NS54" s="322"/>
      <c r="NT54" s="322"/>
      <c r="NU54" s="322"/>
      <c r="NV54" s="322"/>
      <c r="NW54" s="322"/>
      <c r="NX54" s="322"/>
      <c r="NY54" s="322"/>
      <c r="NZ54" s="322"/>
      <c r="OA54" s="322"/>
      <c r="OB54" s="322"/>
      <c r="OC54" s="322"/>
      <c r="OD54" s="322"/>
      <c r="OE54" s="322"/>
      <c r="OF54" s="322"/>
      <c r="OG54" s="322"/>
      <c r="OH54" s="322"/>
      <c r="OI54" s="322"/>
      <c r="OJ54" s="322"/>
      <c r="OK54" s="322"/>
      <c r="OL54" s="322"/>
      <c r="OM54" s="322"/>
      <c r="ON54" s="322"/>
      <c r="OO54" s="322"/>
      <c r="OP54" s="322"/>
      <c r="OQ54" s="322"/>
      <c r="OR54" s="322"/>
      <c r="OS54" s="322"/>
      <c r="OT54" s="322"/>
      <c r="OU54" s="322"/>
      <c r="OV54" s="322"/>
      <c r="OW54" s="322"/>
      <c r="OX54" s="322"/>
      <c r="OY54" s="322"/>
      <c r="OZ54" s="322"/>
      <c r="PA54" s="322"/>
      <c r="PB54" s="322"/>
      <c r="PC54" s="322"/>
      <c r="PD54" s="322"/>
      <c r="PE54" s="322"/>
      <c r="PF54" s="322"/>
      <c r="PG54" s="322"/>
      <c r="PH54" s="322"/>
      <c r="PI54" s="322"/>
      <c r="PJ54" s="322"/>
      <c r="PK54" s="322"/>
      <c r="PL54" s="322"/>
      <c r="PM54" s="322"/>
      <c r="PN54" s="322"/>
      <c r="PO54" s="322"/>
      <c r="PP54" s="322"/>
      <c r="PQ54" s="322"/>
      <c r="PR54" s="322"/>
      <c r="PS54" s="322"/>
      <c r="PT54" s="322"/>
      <c r="PU54" s="322"/>
      <c r="PV54" s="322"/>
      <c r="PW54" s="322"/>
      <c r="PX54" s="322"/>
      <c r="PY54" s="322"/>
      <c r="PZ54" s="322"/>
      <c r="QA54" s="322"/>
      <c r="QB54" s="322"/>
      <c r="QC54" s="322"/>
      <c r="QD54" s="322"/>
      <c r="QE54" s="322"/>
      <c r="QF54" s="322"/>
      <c r="QG54" s="322"/>
      <c r="QH54" s="322"/>
      <c r="QI54" s="322"/>
      <c r="QJ54" s="322"/>
      <c r="QK54" s="322"/>
      <c r="QL54" s="322"/>
      <c r="QM54" s="322"/>
      <c r="QN54" s="322"/>
      <c r="QO54" s="322"/>
      <c r="QP54" s="322"/>
      <c r="QQ54" s="322"/>
      <c r="QR54" s="322"/>
      <c r="QS54" s="322"/>
      <c r="QT54" s="322"/>
      <c r="QU54" s="322"/>
      <c r="QV54" s="322"/>
      <c r="QW54" s="322"/>
      <c r="QX54" s="322"/>
      <c r="QY54" s="322"/>
      <c r="QZ54" s="322"/>
      <c r="RA54" s="322"/>
      <c r="RB54" s="322"/>
      <c r="RC54" s="322"/>
      <c r="RD54" s="322"/>
      <c r="RE54" s="322"/>
      <c r="RF54" s="322"/>
      <c r="RG54" s="322"/>
      <c r="RH54" s="322"/>
      <c r="RI54" s="322"/>
      <c r="RJ54" s="322"/>
      <c r="RK54" s="322"/>
      <c r="RL54" s="322"/>
      <c r="RM54" s="322"/>
      <c r="RN54" s="322"/>
      <c r="RO54" s="322"/>
      <c r="RP54" s="322"/>
      <c r="RQ54" s="322"/>
      <c r="RR54" s="322"/>
      <c r="RS54" s="322"/>
      <c r="RT54" s="322"/>
      <c r="RU54" s="322"/>
      <c r="RV54" s="322"/>
      <c r="RW54" s="322"/>
      <c r="RX54" s="322"/>
      <c r="RY54" s="322"/>
      <c r="RZ54" s="322"/>
      <c r="SA54" s="322"/>
      <c r="SB54" s="322"/>
      <c r="SC54" s="322"/>
      <c r="SD54" s="322"/>
      <c r="SE54" s="322"/>
      <c r="SF54" s="322"/>
      <c r="SG54" s="322"/>
      <c r="SH54" s="322"/>
      <c r="SI54" s="322"/>
      <c r="SJ54" s="322"/>
      <c r="SK54" s="322"/>
      <c r="SL54" s="322"/>
      <c r="SM54" s="322"/>
      <c r="SN54" s="322"/>
      <c r="SO54" s="322"/>
      <c r="SP54" s="322"/>
      <c r="SQ54" s="322"/>
      <c r="SR54" s="322"/>
      <c r="SS54" s="322"/>
      <c r="ST54" s="322"/>
      <c r="SU54" s="322"/>
      <c r="SV54" s="322"/>
      <c r="SW54" s="322"/>
      <c r="SX54" s="322"/>
      <c r="SY54" s="322"/>
      <c r="SZ54" s="322"/>
      <c r="TA54" s="322"/>
      <c r="TB54" s="322"/>
      <c r="TC54" s="322"/>
    </row>
    <row r="55" spans="1:523" s="283" customFormat="1" ht="15.75">
      <c r="A55" s="393"/>
      <c r="B55" s="381"/>
      <c r="C55" s="384"/>
      <c r="D55" s="384"/>
      <c r="E55" s="396"/>
      <c r="F55" s="394"/>
      <c r="G55" s="395"/>
      <c r="H55" s="382"/>
      <c r="I55" s="382"/>
      <c r="J55" s="382"/>
      <c r="K55" s="387"/>
      <c r="L55" s="378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  <c r="GC55" s="322"/>
      <c r="GD55" s="322"/>
      <c r="GE55" s="322"/>
      <c r="GF55" s="322"/>
      <c r="GG55" s="322"/>
      <c r="GH55" s="322"/>
      <c r="GI55" s="322"/>
      <c r="GJ55" s="322"/>
      <c r="GK55" s="322"/>
      <c r="GL55" s="322"/>
      <c r="GM55" s="322"/>
      <c r="GN55" s="322"/>
      <c r="GO55" s="322"/>
      <c r="GP55" s="322"/>
      <c r="GQ55" s="322"/>
      <c r="GR55" s="322"/>
      <c r="GS55" s="322"/>
      <c r="GT55" s="322"/>
      <c r="GU55" s="322"/>
      <c r="GV55" s="322"/>
      <c r="GW55" s="322"/>
      <c r="GX55" s="322"/>
      <c r="GY55" s="322"/>
      <c r="GZ55" s="322"/>
      <c r="HA55" s="322"/>
      <c r="HB55" s="322"/>
      <c r="HC55" s="322"/>
      <c r="HD55" s="322"/>
      <c r="HE55" s="322"/>
      <c r="HF55" s="322"/>
      <c r="HG55" s="322"/>
      <c r="HH55" s="322"/>
      <c r="HI55" s="322"/>
      <c r="HJ55" s="322"/>
      <c r="HK55" s="322"/>
      <c r="HL55" s="322"/>
      <c r="HM55" s="322"/>
      <c r="HN55" s="322"/>
      <c r="HO55" s="322"/>
      <c r="HP55" s="322"/>
      <c r="HQ55" s="322"/>
      <c r="HR55" s="322"/>
      <c r="HS55" s="322"/>
      <c r="HT55" s="322"/>
      <c r="HU55" s="322"/>
      <c r="HV55" s="322"/>
      <c r="HW55" s="322"/>
      <c r="HX55" s="322"/>
      <c r="HY55" s="322"/>
      <c r="HZ55" s="322"/>
      <c r="IA55" s="322"/>
      <c r="IB55" s="322"/>
      <c r="IC55" s="322"/>
      <c r="ID55" s="322"/>
      <c r="IE55" s="322"/>
      <c r="IF55" s="322"/>
      <c r="IG55" s="322"/>
      <c r="IH55" s="322"/>
      <c r="II55" s="322"/>
      <c r="IJ55" s="322"/>
      <c r="IK55" s="322"/>
      <c r="IL55" s="322"/>
      <c r="IM55" s="322"/>
      <c r="IN55" s="322"/>
      <c r="IO55" s="322"/>
      <c r="IP55" s="322"/>
      <c r="IQ55" s="322"/>
      <c r="IR55" s="322"/>
      <c r="IS55" s="322"/>
      <c r="IT55" s="322"/>
      <c r="IU55" s="322"/>
      <c r="IV55" s="322"/>
      <c r="IW55" s="322"/>
      <c r="IX55" s="322"/>
      <c r="IY55" s="322"/>
      <c r="IZ55" s="322"/>
      <c r="JA55" s="322"/>
      <c r="JB55" s="322"/>
      <c r="JC55" s="322"/>
      <c r="JD55" s="322"/>
      <c r="JE55" s="322"/>
      <c r="JF55" s="322"/>
      <c r="JG55" s="322"/>
      <c r="JH55" s="322"/>
      <c r="JI55" s="322"/>
      <c r="JJ55" s="322"/>
      <c r="JK55" s="322"/>
      <c r="JL55" s="322"/>
      <c r="JM55" s="322"/>
      <c r="JN55" s="322"/>
      <c r="JO55" s="322"/>
      <c r="JP55" s="322"/>
      <c r="JQ55" s="322"/>
      <c r="JR55" s="322"/>
      <c r="JS55" s="322"/>
      <c r="JT55" s="322"/>
      <c r="JU55" s="322"/>
      <c r="JV55" s="322"/>
      <c r="JW55" s="322"/>
      <c r="JX55" s="322"/>
      <c r="JY55" s="322"/>
      <c r="JZ55" s="322"/>
      <c r="KA55" s="322"/>
      <c r="KB55" s="322"/>
      <c r="KC55" s="322"/>
      <c r="KD55" s="322"/>
      <c r="KE55" s="322"/>
      <c r="KF55" s="322"/>
      <c r="KG55" s="322"/>
      <c r="KH55" s="322"/>
      <c r="KI55" s="322"/>
      <c r="KJ55" s="322"/>
      <c r="KK55" s="322"/>
      <c r="KL55" s="322"/>
      <c r="KM55" s="322"/>
      <c r="KN55" s="322"/>
      <c r="KO55" s="322"/>
      <c r="KP55" s="322"/>
      <c r="KQ55" s="322"/>
      <c r="KR55" s="322"/>
      <c r="KS55" s="322"/>
      <c r="KT55" s="322"/>
      <c r="KU55" s="322"/>
      <c r="KV55" s="322"/>
      <c r="KW55" s="322"/>
      <c r="KX55" s="322"/>
      <c r="KY55" s="322"/>
      <c r="KZ55" s="322"/>
      <c r="LA55" s="322"/>
      <c r="LB55" s="322"/>
      <c r="LC55" s="322"/>
      <c r="LD55" s="322"/>
      <c r="LE55" s="322"/>
      <c r="LF55" s="322"/>
      <c r="LG55" s="322"/>
      <c r="LH55" s="322"/>
      <c r="LI55" s="322"/>
      <c r="LJ55" s="322"/>
      <c r="LK55" s="322"/>
      <c r="LL55" s="322"/>
      <c r="LM55" s="322"/>
      <c r="LN55" s="322"/>
      <c r="LO55" s="322"/>
      <c r="LP55" s="322"/>
      <c r="LQ55" s="322"/>
      <c r="LR55" s="322"/>
      <c r="LS55" s="322"/>
      <c r="LT55" s="322"/>
      <c r="LU55" s="322"/>
      <c r="LV55" s="322"/>
      <c r="LW55" s="322"/>
      <c r="LX55" s="322"/>
      <c r="LY55" s="322"/>
      <c r="LZ55" s="322"/>
      <c r="MA55" s="322"/>
      <c r="MB55" s="322"/>
      <c r="MC55" s="322"/>
      <c r="MD55" s="322"/>
      <c r="ME55" s="322"/>
      <c r="MF55" s="322"/>
      <c r="MG55" s="322"/>
      <c r="MH55" s="322"/>
      <c r="MI55" s="322"/>
      <c r="MJ55" s="322"/>
      <c r="MK55" s="322"/>
      <c r="ML55" s="322"/>
      <c r="MM55" s="322"/>
      <c r="MN55" s="322"/>
      <c r="MO55" s="322"/>
      <c r="MP55" s="322"/>
      <c r="MQ55" s="322"/>
      <c r="MR55" s="322"/>
      <c r="MS55" s="322"/>
      <c r="MT55" s="322"/>
      <c r="MU55" s="322"/>
      <c r="MV55" s="322"/>
      <c r="MW55" s="322"/>
      <c r="MX55" s="322"/>
      <c r="MY55" s="322"/>
      <c r="MZ55" s="322"/>
      <c r="NA55" s="322"/>
      <c r="NB55" s="322"/>
      <c r="NC55" s="322"/>
      <c r="ND55" s="322"/>
      <c r="NE55" s="322"/>
      <c r="NF55" s="322"/>
      <c r="NG55" s="322"/>
      <c r="NH55" s="322"/>
      <c r="NI55" s="322"/>
      <c r="NJ55" s="322"/>
      <c r="NK55" s="322"/>
      <c r="NL55" s="322"/>
      <c r="NM55" s="322"/>
      <c r="NN55" s="322"/>
      <c r="NO55" s="322"/>
      <c r="NP55" s="322"/>
      <c r="NQ55" s="322"/>
      <c r="NR55" s="322"/>
      <c r="NS55" s="322"/>
      <c r="NT55" s="322"/>
      <c r="NU55" s="322"/>
      <c r="NV55" s="322"/>
      <c r="NW55" s="322"/>
      <c r="NX55" s="322"/>
      <c r="NY55" s="322"/>
      <c r="NZ55" s="322"/>
      <c r="OA55" s="322"/>
      <c r="OB55" s="322"/>
      <c r="OC55" s="322"/>
      <c r="OD55" s="322"/>
      <c r="OE55" s="322"/>
      <c r="OF55" s="322"/>
      <c r="OG55" s="322"/>
      <c r="OH55" s="322"/>
      <c r="OI55" s="322"/>
      <c r="OJ55" s="322"/>
      <c r="OK55" s="322"/>
      <c r="OL55" s="322"/>
      <c r="OM55" s="322"/>
      <c r="ON55" s="322"/>
      <c r="OO55" s="322"/>
      <c r="OP55" s="322"/>
      <c r="OQ55" s="322"/>
      <c r="OR55" s="322"/>
      <c r="OS55" s="322"/>
      <c r="OT55" s="322"/>
      <c r="OU55" s="322"/>
      <c r="OV55" s="322"/>
      <c r="OW55" s="322"/>
      <c r="OX55" s="322"/>
      <c r="OY55" s="322"/>
      <c r="OZ55" s="322"/>
      <c r="PA55" s="322"/>
      <c r="PB55" s="322"/>
      <c r="PC55" s="322"/>
      <c r="PD55" s="322"/>
      <c r="PE55" s="322"/>
      <c r="PF55" s="322"/>
      <c r="PG55" s="322"/>
      <c r="PH55" s="322"/>
      <c r="PI55" s="322"/>
      <c r="PJ55" s="322"/>
      <c r="PK55" s="322"/>
      <c r="PL55" s="322"/>
      <c r="PM55" s="322"/>
      <c r="PN55" s="322"/>
      <c r="PO55" s="322"/>
      <c r="PP55" s="322"/>
      <c r="PQ55" s="322"/>
      <c r="PR55" s="322"/>
      <c r="PS55" s="322"/>
      <c r="PT55" s="322"/>
      <c r="PU55" s="322"/>
      <c r="PV55" s="322"/>
      <c r="PW55" s="322"/>
      <c r="PX55" s="322"/>
      <c r="PY55" s="322"/>
      <c r="PZ55" s="322"/>
      <c r="QA55" s="322"/>
      <c r="QB55" s="322"/>
      <c r="QC55" s="322"/>
      <c r="QD55" s="322"/>
      <c r="QE55" s="322"/>
      <c r="QF55" s="322"/>
      <c r="QG55" s="322"/>
      <c r="QH55" s="322"/>
      <c r="QI55" s="322"/>
      <c r="QJ55" s="322"/>
      <c r="QK55" s="322"/>
      <c r="QL55" s="322"/>
      <c r="QM55" s="322"/>
      <c r="QN55" s="322"/>
      <c r="QO55" s="322"/>
      <c r="QP55" s="322"/>
      <c r="QQ55" s="322"/>
      <c r="QR55" s="322"/>
      <c r="QS55" s="322"/>
      <c r="QT55" s="322"/>
      <c r="QU55" s="322"/>
      <c r="QV55" s="322"/>
      <c r="QW55" s="322"/>
      <c r="QX55" s="322"/>
      <c r="QY55" s="322"/>
      <c r="QZ55" s="322"/>
      <c r="RA55" s="322"/>
      <c r="RB55" s="322"/>
      <c r="RC55" s="322"/>
      <c r="RD55" s="322"/>
      <c r="RE55" s="322"/>
      <c r="RF55" s="322"/>
      <c r="RG55" s="322"/>
      <c r="RH55" s="322"/>
      <c r="RI55" s="322"/>
      <c r="RJ55" s="322"/>
      <c r="RK55" s="322"/>
      <c r="RL55" s="322"/>
      <c r="RM55" s="322"/>
      <c r="RN55" s="322"/>
      <c r="RO55" s="322"/>
      <c r="RP55" s="322"/>
      <c r="RQ55" s="322"/>
      <c r="RR55" s="322"/>
      <c r="RS55" s="322"/>
      <c r="RT55" s="322"/>
      <c r="RU55" s="322"/>
      <c r="RV55" s="322"/>
      <c r="RW55" s="322"/>
      <c r="RX55" s="322"/>
      <c r="RY55" s="322"/>
      <c r="RZ55" s="322"/>
      <c r="SA55" s="322"/>
      <c r="SB55" s="322"/>
      <c r="SC55" s="322"/>
      <c r="SD55" s="322"/>
      <c r="SE55" s="322"/>
      <c r="SF55" s="322"/>
      <c r="SG55" s="322"/>
      <c r="SH55" s="322"/>
      <c r="SI55" s="322"/>
      <c r="SJ55" s="322"/>
      <c r="SK55" s="322"/>
      <c r="SL55" s="322"/>
      <c r="SM55" s="322"/>
      <c r="SN55" s="322"/>
      <c r="SO55" s="322"/>
      <c r="SP55" s="322"/>
      <c r="SQ55" s="322"/>
      <c r="SR55" s="322"/>
      <c r="SS55" s="322"/>
      <c r="ST55" s="322"/>
      <c r="SU55" s="322"/>
      <c r="SV55" s="322"/>
      <c r="SW55" s="322"/>
      <c r="SX55" s="322"/>
      <c r="SY55" s="322"/>
      <c r="SZ55" s="322"/>
      <c r="TA55" s="322"/>
      <c r="TB55" s="322"/>
      <c r="TC55" s="322"/>
    </row>
    <row r="56" spans="1:523" s="283" customFormat="1" ht="15.75">
      <c r="A56" s="393"/>
      <c r="B56" s="381"/>
      <c r="C56" s="384"/>
      <c r="D56" s="384"/>
      <c r="E56" s="396"/>
      <c r="F56" s="394"/>
      <c r="G56" s="395"/>
      <c r="H56" s="382"/>
      <c r="I56" s="382"/>
      <c r="J56" s="382"/>
      <c r="K56" s="387"/>
      <c r="L56" s="378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 s="322"/>
      <c r="FT56" s="322"/>
      <c r="FU56" s="322"/>
      <c r="FV56" s="322"/>
      <c r="FW56" s="322"/>
      <c r="FX56" s="322"/>
      <c r="FY56" s="322"/>
      <c r="FZ56" s="322"/>
      <c r="GA56" s="322"/>
      <c r="GB56" s="322"/>
      <c r="GC56" s="322"/>
      <c r="GD56" s="322"/>
      <c r="GE56" s="322"/>
      <c r="GF56" s="322"/>
      <c r="GG56" s="322"/>
      <c r="GH56" s="322"/>
      <c r="GI56" s="322"/>
      <c r="GJ56" s="322"/>
      <c r="GK56" s="322"/>
      <c r="GL56" s="322"/>
      <c r="GM56" s="322"/>
      <c r="GN56" s="322"/>
      <c r="GO56" s="322"/>
      <c r="GP56" s="322"/>
      <c r="GQ56" s="322"/>
      <c r="GR56" s="322"/>
      <c r="GS56" s="322"/>
      <c r="GT56" s="322"/>
      <c r="GU56" s="322"/>
      <c r="GV56" s="322"/>
      <c r="GW56" s="322"/>
      <c r="GX56" s="322"/>
      <c r="GY56" s="322"/>
      <c r="GZ56" s="322"/>
      <c r="HA56" s="322"/>
      <c r="HB56" s="322"/>
      <c r="HC56" s="322"/>
      <c r="HD56" s="322"/>
      <c r="HE56" s="322"/>
      <c r="HF56" s="322"/>
      <c r="HG56" s="322"/>
      <c r="HH56" s="322"/>
      <c r="HI56" s="322"/>
      <c r="HJ56" s="322"/>
      <c r="HK56" s="322"/>
      <c r="HL56" s="322"/>
      <c r="HM56" s="322"/>
      <c r="HN56" s="322"/>
      <c r="HO56" s="322"/>
      <c r="HP56" s="322"/>
      <c r="HQ56" s="322"/>
      <c r="HR56" s="322"/>
      <c r="HS56" s="322"/>
      <c r="HT56" s="322"/>
      <c r="HU56" s="322"/>
      <c r="HV56" s="322"/>
      <c r="HW56" s="322"/>
      <c r="HX56" s="322"/>
      <c r="HY56" s="322"/>
      <c r="HZ56" s="322"/>
      <c r="IA56" s="322"/>
      <c r="IB56" s="322"/>
      <c r="IC56" s="322"/>
      <c r="ID56" s="322"/>
      <c r="IE56" s="322"/>
      <c r="IF56" s="322"/>
      <c r="IG56" s="322"/>
      <c r="IH56" s="322"/>
      <c r="II56" s="322"/>
      <c r="IJ56" s="322"/>
      <c r="IK56" s="322"/>
      <c r="IL56" s="322"/>
      <c r="IM56" s="322"/>
      <c r="IN56" s="322"/>
      <c r="IO56" s="322"/>
      <c r="IP56" s="322"/>
      <c r="IQ56" s="322"/>
      <c r="IR56" s="322"/>
      <c r="IS56" s="322"/>
      <c r="IT56" s="322"/>
      <c r="IU56" s="322"/>
      <c r="IV56" s="322"/>
      <c r="IW56" s="322"/>
      <c r="IX56" s="322"/>
      <c r="IY56" s="322"/>
      <c r="IZ56" s="322"/>
      <c r="JA56" s="322"/>
      <c r="JB56" s="322"/>
      <c r="JC56" s="322"/>
      <c r="JD56" s="322"/>
      <c r="JE56" s="322"/>
      <c r="JF56" s="322"/>
      <c r="JG56" s="322"/>
      <c r="JH56" s="322"/>
      <c r="JI56" s="322"/>
      <c r="JJ56" s="322"/>
      <c r="JK56" s="322"/>
      <c r="JL56" s="322"/>
      <c r="JM56" s="322"/>
      <c r="JN56" s="322"/>
      <c r="JO56" s="322"/>
      <c r="JP56" s="322"/>
      <c r="JQ56" s="322"/>
      <c r="JR56" s="322"/>
      <c r="JS56" s="322"/>
      <c r="JT56" s="322"/>
      <c r="JU56" s="322"/>
      <c r="JV56" s="322"/>
      <c r="JW56" s="322"/>
      <c r="JX56" s="322"/>
      <c r="JY56" s="322"/>
      <c r="JZ56" s="322"/>
      <c r="KA56" s="322"/>
      <c r="KB56" s="322"/>
      <c r="KC56" s="322"/>
      <c r="KD56" s="322"/>
      <c r="KE56" s="322"/>
      <c r="KF56" s="322"/>
      <c r="KG56" s="322"/>
      <c r="KH56" s="322"/>
      <c r="KI56" s="322"/>
      <c r="KJ56" s="322"/>
      <c r="KK56" s="322"/>
      <c r="KL56" s="322"/>
      <c r="KM56" s="322"/>
      <c r="KN56" s="322"/>
      <c r="KO56" s="322"/>
      <c r="KP56" s="322"/>
      <c r="KQ56" s="322"/>
      <c r="KR56" s="322"/>
      <c r="KS56" s="322"/>
      <c r="KT56" s="322"/>
      <c r="KU56" s="322"/>
      <c r="KV56" s="322"/>
      <c r="KW56" s="322"/>
      <c r="KX56" s="322"/>
      <c r="KY56" s="322"/>
      <c r="KZ56" s="322"/>
      <c r="LA56" s="322"/>
      <c r="LB56" s="322"/>
      <c r="LC56" s="322"/>
      <c r="LD56" s="322"/>
      <c r="LE56" s="322"/>
      <c r="LF56" s="322"/>
      <c r="LG56" s="322"/>
      <c r="LH56" s="322"/>
      <c r="LI56" s="322"/>
      <c r="LJ56" s="322"/>
      <c r="LK56" s="322"/>
      <c r="LL56" s="322"/>
      <c r="LM56" s="322"/>
      <c r="LN56" s="322"/>
      <c r="LO56" s="322"/>
      <c r="LP56" s="322"/>
      <c r="LQ56" s="322"/>
      <c r="LR56" s="322"/>
      <c r="LS56" s="322"/>
      <c r="LT56" s="322"/>
      <c r="LU56" s="322"/>
      <c r="LV56" s="322"/>
      <c r="LW56" s="322"/>
      <c r="LX56" s="322"/>
      <c r="LY56" s="322"/>
      <c r="LZ56" s="322"/>
      <c r="MA56" s="322"/>
      <c r="MB56" s="322"/>
      <c r="MC56" s="322"/>
      <c r="MD56" s="322"/>
      <c r="ME56" s="322"/>
      <c r="MF56" s="322"/>
      <c r="MG56" s="322"/>
      <c r="MH56" s="322"/>
      <c r="MI56" s="322"/>
      <c r="MJ56" s="322"/>
      <c r="MK56" s="322"/>
      <c r="ML56" s="322"/>
      <c r="MM56" s="322"/>
      <c r="MN56" s="322"/>
      <c r="MO56" s="322"/>
      <c r="MP56" s="322"/>
      <c r="MQ56" s="322"/>
      <c r="MR56" s="322"/>
      <c r="MS56" s="322"/>
      <c r="MT56" s="322"/>
      <c r="MU56" s="322"/>
      <c r="MV56" s="322"/>
      <c r="MW56" s="322"/>
      <c r="MX56" s="322"/>
      <c r="MY56" s="322"/>
      <c r="MZ56" s="322"/>
      <c r="NA56" s="322"/>
      <c r="NB56" s="322"/>
      <c r="NC56" s="322"/>
      <c r="ND56" s="322"/>
      <c r="NE56" s="322"/>
      <c r="NF56" s="322"/>
      <c r="NG56" s="322"/>
      <c r="NH56" s="322"/>
      <c r="NI56" s="322"/>
      <c r="NJ56" s="322"/>
      <c r="NK56" s="322"/>
      <c r="NL56" s="322"/>
      <c r="NM56" s="322"/>
      <c r="NN56" s="322"/>
      <c r="NO56" s="322"/>
      <c r="NP56" s="322"/>
      <c r="NQ56" s="322"/>
      <c r="NR56" s="322"/>
      <c r="NS56" s="322"/>
      <c r="NT56" s="322"/>
      <c r="NU56" s="322"/>
      <c r="NV56" s="322"/>
      <c r="NW56" s="322"/>
      <c r="NX56" s="322"/>
      <c r="NY56" s="322"/>
      <c r="NZ56" s="322"/>
      <c r="OA56" s="322"/>
      <c r="OB56" s="322"/>
      <c r="OC56" s="322"/>
      <c r="OD56" s="322"/>
      <c r="OE56" s="322"/>
      <c r="OF56" s="322"/>
      <c r="OG56" s="322"/>
      <c r="OH56" s="322"/>
      <c r="OI56" s="322"/>
      <c r="OJ56" s="322"/>
      <c r="OK56" s="322"/>
      <c r="OL56" s="322"/>
      <c r="OM56" s="322"/>
      <c r="ON56" s="322"/>
      <c r="OO56" s="322"/>
      <c r="OP56" s="322"/>
      <c r="OQ56" s="322"/>
      <c r="OR56" s="322"/>
      <c r="OS56" s="322"/>
      <c r="OT56" s="322"/>
      <c r="OU56" s="322"/>
      <c r="OV56" s="322"/>
      <c r="OW56" s="322"/>
      <c r="OX56" s="322"/>
      <c r="OY56" s="322"/>
      <c r="OZ56" s="322"/>
      <c r="PA56" s="322"/>
      <c r="PB56" s="322"/>
      <c r="PC56" s="322"/>
      <c r="PD56" s="322"/>
      <c r="PE56" s="322"/>
      <c r="PF56" s="322"/>
      <c r="PG56" s="322"/>
      <c r="PH56" s="322"/>
      <c r="PI56" s="322"/>
      <c r="PJ56" s="322"/>
      <c r="PK56" s="322"/>
      <c r="PL56" s="322"/>
      <c r="PM56" s="322"/>
      <c r="PN56" s="322"/>
      <c r="PO56" s="322"/>
      <c r="PP56" s="322"/>
      <c r="PQ56" s="322"/>
      <c r="PR56" s="322"/>
      <c r="PS56" s="322"/>
      <c r="PT56" s="322"/>
      <c r="PU56" s="322"/>
      <c r="PV56" s="322"/>
      <c r="PW56" s="322"/>
      <c r="PX56" s="322"/>
      <c r="PY56" s="322"/>
      <c r="PZ56" s="322"/>
      <c r="QA56" s="322"/>
      <c r="QB56" s="322"/>
      <c r="QC56" s="322"/>
      <c r="QD56" s="322"/>
      <c r="QE56" s="322"/>
      <c r="QF56" s="322"/>
      <c r="QG56" s="322"/>
      <c r="QH56" s="322"/>
      <c r="QI56" s="322"/>
      <c r="QJ56" s="322"/>
      <c r="QK56" s="322"/>
      <c r="QL56" s="322"/>
      <c r="QM56" s="322"/>
      <c r="QN56" s="322"/>
      <c r="QO56" s="322"/>
      <c r="QP56" s="322"/>
      <c r="QQ56" s="322"/>
      <c r="QR56" s="322"/>
      <c r="QS56" s="322"/>
      <c r="QT56" s="322"/>
      <c r="QU56" s="322"/>
      <c r="QV56" s="322"/>
      <c r="QW56" s="322"/>
      <c r="QX56" s="322"/>
      <c r="QY56" s="322"/>
      <c r="QZ56" s="322"/>
      <c r="RA56" s="322"/>
      <c r="RB56" s="322"/>
      <c r="RC56" s="322"/>
      <c r="RD56" s="322"/>
      <c r="RE56" s="322"/>
      <c r="RF56" s="322"/>
      <c r="RG56" s="322"/>
      <c r="RH56" s="322"/>
      <c r="RI56" s="322"/>
      <c r="RJ56" s="322"/>
      <c r="RK56" s="322"/>
      <c r="RL56" s="322"/>
      <c r="RM56" s="322"/>
      <c r="RN56" s="322"/>
      <c r="RO56" s="322"/>
      <c r="RP56" s="322"/>
      <c r="RQ56" s="322"/>
      <c r="RR56" s="322"/>
      <c r="RS56" s="322"/>
      <c r="RT56" s="322"/>
      <c r="RU56" s="322"/>
      <c r="RV56" s="322"/>
      <c r="RW56" s="322"/>
      <c r="RX56" s="322"/>
      <c r="RY56" s="322"/>
      <c r="RZ56" s="322"/>
      <c r="SA56" s="322"/>
      <c r="SB56" s="322"/>
      <c r="SC56" s="322"/>
      <c r="SD56" s="322"/>
      <c r="SE56" s="322"/>
      <c r="SF56" s="322"/>
      <c r="SG56" s="322"/>
      <c r="SH56" s="322"/>
      <c r="SI56" s="322"/>
      <c r="SJ56" s="322"/>
      <c r="SK56" s="322"/>
      <c r="SL56" s="322"/>
      <c r="SM56" s="322"/>
      <c r="SN56" s="322"/>
      <c r="SO56" s="322"/>
      <c r="SP56" s="322"/>
      <c r="SQ56" s="322"/>
      <c r="SR56" s="322"/>
      <c r="SS56" s="322"/>
      <c r="ST56" s="322"/>
      <c r="SU56" s="322"/>
      <c r="SV56" s="322"/>
      <c r="SW56" s="322"/>
      <c r="SX56" s="322"/>
      <c r="SY56" s="322"/>
      <c r="SZ56" s="322"/>
      <c r="TA56" s="322"/>
      <c r="TB56" s="322"/>
      <c r="TC56" s="322"/>
    </row>
    <row r="57" spans="1:523" s="283" customFormat="1" ht="15.75">
      <c r="A57" s="393"/>
      <c r="B57" s="381"/>
      <c r="C57" s="384"/>
      <c r="D57" s="384"/>
      <c r="E57" s="396"/>
      <c r="F57" s="394"/>
      <c r="G57" s="395"/>
      <c r="H57" s="382"/>
      <c r="I57" s="382"/>
      <c r="J57" s="382"/>
      <c r="K57" s="387"/>
      <c r="L57" s="378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 s="322"/>
      <c r="FT57" s="322"/>
      <c r="FU57" s="322"/>
      <c r="FV57" s="322"/>
      <c r="FW57" s="322"/>
      <c r="FX57" s="322"/>
      <c r="FY57" s="322"/>
      <c r="FZ57" s="322"/>
      <c r="GA57" s="322"/>
      <c r="GB57" s="322"/>
      <c r="GC57" s="322"/>
      <c r="GD57" s="322"/>
      <c r="GE57" s="322"/>
      <c r="GF57" s="322"/>
      <c r="GG57" s="322"/>
      <c r="GH57" s="322"/>
      <c r="GI57" s="322"/>
      <c r="GJ57" s="322"/>
      <c r="GK57" s="322"/>
      <c r="GL57" s="322"/>
      <c r="GM57" s="322"/>
      <c r="GN57" s="322"/>
      <c r="GO57" s="322"/>
      <c r="GP57" s="322"/>
      <c r="GQ57" s="322"/>
      <c r="GR57" s="322"/>
      <c r="GS57" s="322"/>
      <c r="GT57" s="322"/>
      <c r="GU57" s="322"/>
      <c r="GV57" s="322"/>
      <c r="GW57" s="322"/>
      <c r="GX57" s="322"/>
      <c r="GY57" s="322"/>
      <c r="GZ57" s="322"/>
      <c r="HA57" s="322"/>
      <c r="HB57" s="322"/>
      <c r="HC57" s="322"/>
      <c r="HD57" s="322"/>
      <c r="HE57" s="322"/>
      <c r="HF57" s="322"/>
      <c r="HG57" s="322"/>
      <c r="HH57" s="322"/>
      <c r="HI57" s="322"/>
      <c r="HJ57" s="322"/>
      <c r="HK57" s="322"/>
      <c r="HL57" s="322"/>
      <c r="HM57" s="322"/>
      <c r="HN57" s="322"/>
      <c r="HO57" s="322"/>
      <c r="HP57" s="322"/>
      <c r="HQ57" s="322"/>
      <c r="HR57" s="322"/>
      <c r="HS57" s="322"/>
      <c r="HT57" s="322"/>
      <c r="HU57" s="322"/>
      <c r="HV57" s="322"/>
      <c r="HW57" s="322"/>
      <c r="HX57" s="322"/>
      <c r="HY57" s="322"/>
      <c r="HZ57" s="322"/>
      <c r="IA57" s="322"/>
      <c r="IB57" s="322"/>
      <c r="IC57" s="322"/>
      <c r="ID57" s="322"/>
      <c r="IE57" s="322"/>
      <c r="IF57" s="322"/>
      <c r="IG57" s="322"/>
      <c r="IH57" s="322"/>
      <c r="II57" s="322"/>
      <c r="IJ57" s="322"/>
      <c r="IK57" s="322"/>
      <c r="IL57" s="322"/>
      <c r="IM57" s="322"/>
      <c r="IN57" s="322"/>
      <c r="IO57" s="322"/>
      <c r="IP57" s="322"/>
      <c r="IQ57" s="322"/>
      <c r="IR57" s="322"/>
      <c r="IS57" s="322"/>
      <c r="IT57" s="322"/>
      <c r="IU57" s="322"/>
      <c r="IV57" s="322"/>
      <c r="IW57" s="322"/>
      <c r="IX57" s="322"/>
      <c r="IY57" s="322"/>
      <c r="IZ57" s="322"/>
      <c r="JA57" s="322"/>
      <c r="JB57" s="322"/>
      <c r="JC57" s="322"/>
      <c r="JD57" s="322"/>
      <c r="JE57" s="322"/>
      <c r="JF57" s="322"/>
      <c r="JG57" s="322"/>
      <c r="JH57" s="322"/>
      <c r="JI57" s="322"/>
      <c r="JJ57" s="322"/>
      <c r="JK57" s="322"/>
      <c r="JL57" s="322"/>
      <c r="JM57" s="322"/>
      <c r="JN57" s="322"/>
      <c r="JO57" s="322"/>
      <c r="JP57" s="322"/>
      <c r="JQ57" s="322"/>
      <c r="JR57" s="322"/>
      <c r="JS57" s="322"/>
      <c r="JT57" s="322"/>
      <c r="JU57" s="322"/>
      <c r="JV57" s="322"/>
      <c r="JW57" s="322"/>
      <c r="JX57" s="322"/>
      <c r="JY57" s="322"/>
      <c r="JZ57" s="322"/>
      <c r="KA57" s="322"/>
      <c r="KB57" s="322"/>
      <c r="KC57" s="322"/>
      <c r="KD57" s="322"/>
      <c r="KE57" s="322"/>
      <c r="KF57" s="322"/>
      <c r="KG57" s="322"/>
      <c r="KH57" s="322"/>
      <c r="KI57" s="322"/>
      <c r="KJ57" s="322"/>
      <c r="KK57" s="322"/>
      <c r="KL57" s="322"/>
      <c r="KM57" s="322"/>
      <c r="KN57" s="322"/>
      <c r="KO57" s="322"/>
      <c r="KP57" s="322"/>
      <c r="KQ57" s="322"/>
      <c r="KR57" s="322"/>
      <c r="KS57" s="322"/>
      <c r="KT57" s="322"/>
      <c r="KU57" s="322"/>
      <c r="KV57" s="322"/>
      <c r="KW57" s="322"/>
      <c r="KX57" s="322"/>
      <c r="KY57" s="322"/>
      <c r="KZ57" s="322"/>
      <c r="LA57" s="322"/>
      <c r="LB57" s="322"/>
      <c r="LC57" s="322"/>
      <c r="LD57" s="322"/>
      <c r="LE57" s="322"/>
      <c r="LF57" s="322"/>
      <c r="LG57" s="322"/>
      <c r="LH57" s="322"/>
      <c r="LI57" s="322"/>
      <c r="LJ57" s="322"/>
      <c r="LK57" s="322"/>
      <c r="LL57" s="322"/>
      <c r="LM57" s="322"/>
      <c r="LN57" s="322"/>
      <c r="LO57" s="322"/>
      <c r="LP57" s="322"/>
      <c r="LQ57" s="322"/>
      <c r="LR57" s="322"/>
      <c r="LS57" s="322"/>
      <c r="LT57" s="322"/>
      <c r="LU57" s="322"/>
      <c r="LV57" s="322"/>
      <c r="LW57" s="322"/>
      <c r="LX57" s="322"/>
      <c r="LY57" s="322"/>
      <c r="LZ57" s="322"/>
      <c r="MA57" s="322"/>
      <c r="MB57" s="322"/>
      <c r="MC57" s="322"/>
      <c r="MD57" s="322"/>
      <c r="ME57" s="322"/>
      <c r="MF57" s="322"/>
      <c r="MG57" s="322"/>
      <c r="MH57" s="322"/>
      <c r="MI57" s="322"/>
      <c r="MJ57" s="322"/>
      <c r="MK57" s="322"/>
      <c r="ML57" s="322"/>
      <c r="MM57" s="322"/>
      <c r="MN57" s="322"/>
      <c r="MO57" s="322"/>
      <c r="MP57" s="322"/>
      <c r="MQ57" s="322"/>
      <c r="MR57" s="322"/>
      <c r="MS57" s="322"/>
      <c r="MT57" s="322"/>
      <c r="MU57" s="322"/>
      <c r="MV57" s="322"/>
      <c r="MW57" s="322"/>
      <c r="MX57" s="322"/>
      <c r="MY57" s="322"/>
      <c r="MZ57" s="322"/>
      <c r="NA57" s="322"/>
      <c r="NB57" s="322"/>
      <c r="NC57" s="322"/>
      <c r="ND57" s="322"/>
      <c r="NE57" s="322"/>
      <c r="NF57" s="322"/>
      <c r="NG57" s="322"/>
      <c r="NH57" s="322"/>
      <c r="NI57" s="322"/>
      <c r="NJ57" s="322"/>
      <c r="NK57" s="322"/>
      <c r="NL57" s="322"/>
      <c r="NM57" s="322"/>
      <c r="NN57" s="322"/>
      <c r="NO57" s="322"/>
      <c r="NP57" s="322"/>
      <c r="NQ57" s="322"/>
      <c r="NR57" s="322"/>
      <c r="NS57" s="322"/>
      <c r="NT57" s="322"/>
      <c r="NU57" s="322"/>
      <c r="NV57" s="322"/>
      <c r="NW57" s="322"/>
      <c r="NX57" s="322"/>
      <c r="NY57" s="322"/>
      <c r="NZ57" s="322"/>
      <c r="OA57" s="322"/>
      <c r="OB57" s="322"/>
      <c r="OC57" s="322"/>
      <c r="OD57" s="322"/>
      <c r="OE57" s="322"/>
      <c r="OF57" s="322"/>
      <c r="OG57" s="322"/>
      <c r="OH57" s="322"/>
      <c r="OI57" s="322"/>
      <c r="OJ57" s="322"/>
      <c r="OK57" s="322"/>
      <c r="OL57" s="322"/>
      <c r="OM57" s="322"/>
      <c r="ON57" s="322"/>
      <c r="OO57" s="322"/>
      <c r="OP57" s="322"/>
      <c r="OQ57" s="322"/>
      <c r="OR57" s="322"/>
      <c r="OS57" s="322"/>
      <c r="OT57" s="322"/>
      <c r="OU57" s="322"/>
      <c r="OV57" s="322"/>
      <c r="OW57" s="322"/>
      <c r="OX57" s="322"/>
      <c r="OY57" s="322"/>
      <c r="OZ57" s="322"/>
      <c r="PA57" s="322"/>
      <c r="PB57" s="322"/>
      <c r="PC57" s="322"/>
      <c r="PD57" s="322"/>
      <c r="PE57" s="322"/>
      <c r="PF57" s="322"/>
      <c r="PG57" s="322"/>
      <c r="PH57" s="322"/>
      <c r="PI57" s="322"/>
      <c r="PJ57" s="322"/>
      <c r="PK57" s="322"/>
      <c r="PL57" s="322"/>
      <c r="PM57" s="322"/>
      <c r="PN57" s="322"/>
      <c r="PO57" s="322"/>
      <c r="PP57" s="322"/>
      <c r="PQ57" s="322"/>
      <c r="PR57" s="322"/>
      <c r="PS57" s="322"/>
      <c r="PT57" s="322"/>
      <c r="PU57" s="322"/>
      <c r="PV57" s="322"/>
      <c r="PW57" s="322"/>
      <c r="PX57" s="322"/>
      <c r="PY57" s="322"/>
      <c r="PZ57" s="322"/>
      <c r="QA57" s="322"/>
      <c r="QB57" s="322"/>
      <c r="QC57" s="322"/>
      <c r="QD57" s="322"/>
      <c r="QE57" s="322"/>
      <c r="QF57" s="322"/>
      <c r="QG57" s="322"/>
      <c r="QH57" s="322"/>
      <c r="QI57" s="322"/>
      <c r="QJ57" s="322"/>
      <c r="QK57" s="322"/>
      <c r="QL57" s="322"/>
      <c r="QM57" s="322"/>
      <c r="QN57" s="322"/>
      <c r="QO57" s="322"/>
      <c r="QP57" s="322"/>
      <c r="QQ57" s="322"/>
      <c r="QR57" s="322"/>
      <c r="QS57" s="322"/>
      <c r="QT57" s="322"/>
      <c r="QU57" s="322"/>
      <c r="QV57" s="322"/>
      <c r="QW57" s="322"/>
      <c r="QX57" s="322"/>
      <c r="QY57" s="322"/>
      <c r="QZ57" s="322"/>
      <c r="RA57" s="322"/>
      <c r="RB57" s="322"/>
      <c r="RC57" s="322"/>
      <c r="RD57" s="322"/>
      <c r="RE57" s="322"/>
      <c r="RF57" s="322"/>
      <c r="RG57" s="322"/>
      <c r="RH57" s="322"/>
      <c r="RI57" s="322"/>
      <c r="RJ57" s="322"/>
      <c r="RK57" s="322"/>
      <c r="RL57" s="322"/>
      <c r="RM57" s="322"/>
      <c r="RN57" s="322"/>
      <c r="RO57" s="322"/>
      <c r="RP57" s="322"/>
      <c r="RQ57" s="322"/>
      <c r="RR57" s="322"/>
      <c r="RS57" s="322"/>
      <c r="RT57" s="322"/>
      <c r="RU57" s="322"/>
      <c r="RV57" s="322"/>
      <c r="RW57" s="322"/>
      <c r="RX57" s="322"/>
      <c r="RY57" s="322"/>
      <c r="RZ57" s="322"/>
      <c r="SA57" s="322"/>
      <c r="SB57" s="322"/>
      <c r="SC57" s="322"/>
      <c r="SD57" s="322"/>
      <c r="SE57" s="322"/>
      <c r="SF57" s="322"/>
      <c r="SG57" s="322"/>
      <c r="SH57" s="322"/>
      <c r="SI57" s="322"/>
      <c r="SJ57" s="322"/>
      <c r="SK57" s="322"/>
      <c r="SL57" s="322"/>
      <c r="SM57" s="322"/>
      <c r="SN57" s="322"/>
      <c r="SO57" s="322"/>
      <c r="SP57" s="322"/>
      <c r="SQ57" s="322"/>
      <c r="SR57" s="322"/>
      <c r="SS57" s="322"/>
      <c r="ST57" s="322"/>
      <c r="SU57" s="322"/>
      <c r="SV57" s="322"/>
      <c r="SW57" s="322"/>
      <c r="SX57" s="322"/>
      <c r="SY57" s="322"/>
      <c r="SZ57" s="322"/>
      <c r="TA57" s="322"/>
      <c r="TB57" s="322"/>
      <c r="TC57" s="322"/>
    </row>
    <row r="58" spans="1:523" s="283" customFormat="1" ht="15.75">
      <c r="A58" s="393"/>
      <c r="B58" s="381"/>
      <c r="C58" s="384"/>
      <c r="D58" s="384"/>
      <c r="E58" s="396"/>
      <c r="F58" s="394"/>
      <c r="G58" s="395"/>
      <c r="H58" s="382"/>
      <c r="I58" s="382"/>
      <c r="J58" s="382"/>
      <c r="K58" s="387"/>
      <c r="L58" s="378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 s="322"/>
      <c r="FT58" s="322"/>
      <c r="FU58" s="322"/>
      <c r="FV58" s="322"/>
      <c r="FW58" s="322"/>
      <c r="FX58" s="322"/>
      <c r="FY58" s="322"/>
      <c r="FZ58" s="322"/>
      <c r="GA58" s="322"/>
      <c r="GB58" s="322"/>
      <c r="GC58" s="322"/>
      <c r="GD58" s="322"/>
      <c r="GE58" s="322"/>
      <c r="GF58" s="322"/>
      <c r="GG58" s="322"/>
      <c r="GH58" s="322"/>
      <c r="GI58" s="322"/>
      <c r="GJ58" s="322"/>
      <c r="GK58" s="322"/>
      <c r="GL58" s="322"/>
      <c r="GM58" s="322"/>
      <c r="GN58" s="322"/>
      <c r="GO58" s="322"/>
      <c r="GP58" s="322"/>
      <c r="GQ58" s="322"/>
      <c r="GR58" s="322"/>
      <c r="GS58" s="322"/>
      <c r="GT58" s="322"/>
      <c r="GU58" s="322"/>
      <c r="GV58" s="322"/>
      <c r="GW58" s="322"/>
      <c r="GX58" s="322"/>
      <c r="GY58" s="322"/>
      <c r="GZ58" s="322"/>
      <c r="HA58" s="322"/>
      <c r="HB58" s="322"/>
      <c r="HC58" s="322"/>
      <c r="HD58" s="322"/>
      <c r="HE58" s="322"/>
      <c r="HF58" s="322"/>
      <c r="HG58" s="322"/>
      <c r="HH58" s="322"/>
      <c r="HI58" s="322"/>
      <c r="HJ58" s="322"/>
      <c r="HK58" s="322"/>
      <c r="HL58" s="322"/>
      <c r="HM58" s="322"/>
      <c r="HN58" s="322"/>
      <c r="HO58" s="322"/>
      <c r="HP58" s="322"/>
      <c r="HQ58" s="322"/>
      <c r="HR58" s="322"/>
      <c r="HS58" s="322"/>
      <c r="HT58" s="322"/>
      <c r="HU58" s="322"/>
      <c r="HV58" s="322"/>
      <c r="HW58" s="322"/>
      <c r="HX58" s="322"/>
      <c r="HY58" s="322"/>
      <c r="HZ58" s="322"/>
      <c r="IA58" s="322"/>
      <c r="IB58" s="322"/>
      <c r="IC58" s="322"/>
      <c r="ID58" s="322"/>
      <c r="IE58" s="322"/>
      <c r="IF58" s="322"/>
      <c r="IG58" s="322"/>
      <c r="IH58" s="322"/>
      <c r="II58" s="322"/>
      <c r="IJ58" s="322"/>
      <c r="IK58" s="322"/>
      <c r="IL58" s="322"/>
      <c r="IM58" s="322"/>
      <c r="IN58" s="322"/>
      <c r="IO58" s="322"/>
      <c r="IP58" s="322"/>
      <c r="IQ58" s="322"/>
      <c r="IR58" s="322"/>
      <c r="IS58" s="322"/>
      <c r="IT58" s="322"/>
      <c r="IU58" s="322"/>
      <c r="IV58" s="322"/>
      <c r="IW58" s="322"/>
      <c r="IX58" s="322"/>
      <c r="IY58" s="322"/>
      <c r="IZ58" s="322"/>
      <c r="JA58" s="322"/>
      <c r="JB58" s="322"/>
      <c r="JC58" s="322"/>
      <c r="JD58" s="322"/>
      <c r="JE58" s="322"/>
      <c r="JF58" s="322"/>
      <c r="JG58" s="322"/>
      <c r="JH58" s="322"/>
      <c r="JI58" s="322"/>
      <c r="JJ58" s="322"/>
      <c r="JK58" s="322"/>
      <c r="JL58" s="322"/>
      <c r="JM58" s="322"/>
      <c r="JN58" s="322"/>
      <c r="JO58" s="322"/>
      <c r="JP58" s="322"/>
      <c r="JQ58" s="322"/>
      <c r="JR58" s="322"/>
      <c r="JS58" s="322"/>
      <c r="JT58" s="322"/>
      <c r="JU58" s="322"/>
      <c r="JV58" s="322"/>
      <c r="JW58" s="322"/>
      <c r="JX58" s="322"/>
      <c r="JY58" s="322"/>
      <c r="JZ58" s="322"/>
      <c r="KA58" s="322"/>
      <c r="KB58" s="322"/>
      <c r="KC58" s="322"/>
      <c r="KD58" s="322"/>
      <c r="KE58" s="322"/>
      <c r="KF58" s="322"/>
      <c r="KG58" s="322"/>
      <c r="KH58" s="322"/>
      <c r="KI58" s="322"/>
      <c r="KJ58" s="322"/>
      <c r="KK58" s="322"/>
      <c r="KL58" s="322"/>
      <c r="KM58" s="322"/>
      <c r="KN58" s="322"/>
      <c r="KO58" s="322"/>
      <c r="KP58" s="322"/>
      <c r="KQ58" s="322"/>
      <c r="KR58" s="322"/>
      <c r="KS58" s="322"/>
      <c r="KT58" s="322"/>
      <c r="KU58" s="322"/>
      <c r="KV58" s="322"/>
      <c r="KW58" s="322"/>
      <c r="KX58" s="322"/>
      <c r="KY58" s="322"/>
      <c r="KZ58" s="322"/>
      <c r="LA58" s="322"/>
      <c r="LB58" s="322"/>
      <c r="LC58" s="322"/>
      <c r="LD58" s="322"/>
      <c r="LE58" s="322"/>
      <c r="LF58" s="322"/>
      <c r="LG58" s="322"/>
      <c r="LH58" s="322"/>
      <c r="LI58" s="322"/>
      <c r="LJ58" s="322"/>
      <c r="LK58" s="322"/>
      <c r="LL58" s="322"/>
      <c r="LM58" s="322"/>
      <c r="LN58" s="322"/>
      <c r="LO58" s="322"/>
      <c r="LP58" s="322"/>
      <c r="LQ58" s="322"/>
      <c r="LR58" s="322"/>
      <c r="LS58" s="322"/>
      <c r="LT58" s="322"/>
      <c r="LU58" s="322"/>
      <c r="LV58" s="322"/>
      <c r="LW58" s="322"/>
      <c r="LX58" s="322"/>
      <c r="LY58" s="322"/>
      <c r="LZ58" s="322"/>
      <c r="MA58" s="322"/>
      <c r="MB58" s="322"/>
      <c r="MC58" s="322"/>
      <c r="MD58" s="322"/>
      <c r="ME58" s="322"/>
      <c r="MF58" s="322"/>
      <c r="MG58" s="322"/>
      <c r="MH58" s="322"/>
      <c r="MI58" s="322"/>
      <c r="MJ58" s="322"/>
      <c r="MK58" s="322"/>
      <c r="ML58" s="322"/>
      <c r="MM58" s="322"/>
      <c r="MN58" s="322"/>
      <c r="MO58" s="322"/>
      <c r="MP58" s="322"/>
      <c r="MQ58" s="322"/>
      <c r="MR58" s="322"/>
      <c r="MS58" s="322"/>
      <c r="MT58" s="322"/>
      <c r="MU58" s="322"/>
      <c r="MV58" s="322"/>
      <c r="MW58" s="322"/>
      <c r="MX58" s="322"/>
      <c r="MY58" s="322"/>
      <c r="MZ58" s="322"/>
      <c r="NA58" s="322"/>
      <c r="NB58" s="322"/>
      <c r="NC58" s="322"/>
      <c r="ND58" s="322"/>
      <c r="NE58" s="322"/>
      <c r="NF58" s="322"/>
      <c r="NG58" s="322"/>
      <c r="NH58" s="322"/>
      <c r="NI58" s="322"/>
      <c r="NJ58" s="322"/>
      <c r="NK58" s="322"/>
      <c r="NL58" s="322"/>
      <c r="NM58" s="322"/>
      <c r="NN58" s="322"/>
      <c r="NO58" s="322"/>
      <c r="NP58" s="322"/>
      <c r="NQ58" s="322"/>
      <c r="NR58" s="322"/>
      <c r="NS58" s="322"/>
      <c r="NT58" s="322"/>
      <c r="NU58" s="322"/>
      <c r="NV58" s="322"/>
      <c r="NW58" s="322"/>
      <c r="NX58" s="322"/>
      <c r="NY58" s="322"/>
      <c r="NZ58" s="322"/>
      <c r="OA58" s="322"/>
      <c r="OB58" s="322"/>
      <c r="OC58" s="322"/>
      <c r="OD58" s="322"/>
      <c r="OE58" s="322"/>
      <c r="OF58" s="322"/>
      <c r="OG58" s="322"/>
      <c r="OH58" s="322"/>
      <c r="OI58" s="322"/>
      <c r="OJ58" s="322"/>
      <c r="OK58" s="322"/>
      <c r="OL58" s="322"/>
      <c r="OM58" s="322"/>
      <c r="ON58" s="322"/>
      <c r="OO58" s="322"/>
      <c r="OP58" s="322"/>
      <c r="OQ58" s="322"/>
      <c r="OR58" s="322"/>
      <c r="OS58" s="322"/>
      <c r="OT58" s="322"/>
      <c r="OU58" s="322"/>
      <c r="OV58" s="322"/>
      <c r="OW58" s="322"/>
      <c r="OX58" s="322"/>
      <c r="OY58" s="322"/>
      <c r="OZ58" s="322"/>
      <c r="PA58" s="322"/>
      <c r="PB58" s="322"/>
      <c r="PC58" s="322"/>
      <c r="PD58" s="322"/>
      <c r="PE58" s="322"/>
      <c r="PF58" s="322"/>
      <c r="PG58" s="322"/>
      <c r="PH58" s="322"/>
      <c r="PI58" s="322"/>
      <c r="PJ58" s="322"/>
      <c r="PK58" s="322"/>
      <c r="PL58" s="322"/>
      <c r="PM58" s="322"/>
      <c r="PN58" s="322"/>
      <c r="PO58" s="322"/>
      <c r="PP58" s="322"/>
      <c r="PQ58" s="322"/>
      <c r="PR58" s="322"/>
      <c r="PS58" s="322"/>
      <c r="PT58" s="322"/>
      <c r="PU58" s="322"/>
      <c r="PV58" s="322"/>
      <c r="PW58" s="322"/>
      <c r="PX58" s="322"/>
      <c r="PY58" s="322"/>
      <c r="PZ58" s="322"/>
      <c r="QA58" s="322"/>
      <c r="QB58" s="322"/>
      <c r="QC58" s="322"/>
      <c r="QD58" s="322"/>
      <c r="QE58" s="322"/>
      <c r="QF58" s="322"/>
      <c r="QG58" s="322"/>
      <c r="QH58" s="322"/>
      <c r="QI58" s="322"/>
      <c r="QJ58" s="322"/>
      <c r="QK58" s="322"/>
      <c r="QL58" s="322"/>
      <c r="QM58" s="322"/>
      <c r="QN58" s="322"/>
      <c r="QO58" s="322"/>
      <c r="QP58" s="322"/>
      <c r="QQ58" s="322"/>
      <c r="QR58" s="322"/>
      <c r="QS58" s="322"/>
      <c r="QT58" s="322"/>
      <c r="QU58" s="322"/>
      <c r="QV58" s="322"/>
      <c r="QW58" s="322"/>
      <c r="QX58" s="322"/>
      <c r="QY58" s="322"/>
      <c r="QZ58" s="322"/>
      <c r="RA58" s="322"/>
      <c r="RB58" s="322"/>
      <c r="RC58" s="322"/>
      <c r="RD58" s="322"/>
      <c r="RE58" s="322"/>
      <c r="RF58" s="322"/>
      <c r="RG58" s="322"/>
      <c r="RH58" s="322"/>
      <c r="RI58" s="322"/>
      <c r="RJ58" s="322"/>
      <c r="RK58" s="322"/>
      <c r="RL58" s="322"/>
      <c r="RM58" s="322"/>
      <c r="RN58" s="322"/>
      <c r="RO58" s="322"/>
      <c r="RP58" s="322"/>
      <c r="RQ58" s="322"/>
      <c r="RR58" s="322"/>
      <c r="RS58" s="322"/>
      <c r="RT58" s="322"/>
      <c r="RU58" s="322"/>
      <c r="RV58" s="322"/>
      <c r="RW58" s="322"/>
      <c r="RX58" s="322"/>
      <c r="RY58" s="322"/>
      <c r="RZ58" s="322"/>
      <c r="SA58" s="322"/>
      <c r="SB58" s="322"/>
      <c r="SC58" s="322"/>
      <c r="SD58" s="322"/>
      <c r="SE58" s="322"/>
      <c r="SF58" s="322"/>
      <c r="SG58" s="322"/>
      <c r="SH58" s="322"/>
      <c r="SI58" s="322"/>
      <c r="SJ58" s="322"/>
      <c r="SK58" s="322"/>
      <c r="SL58" s="322"/>
      <c r="SM58" s="322"/>
      <c r="SN58" s="322"/>
      <c r="SO58" s="322"/>
      <c r="SP58" s="322"/>
      <c r="SQ58" s="322"/>
      <c r="SR58" s="322"/>
      <c r="SS58" s="322"/>
      <c r="ST58" s="322"/>
      <c r="SU58" s="322"/>
      <c r="SV58" s="322"/>
      <c r="SW58" s="322"/>
      <c r="SX58" s="322"/>
      <c r="SY58" s="322"/>
      <c r="SZ58" s="322"/>
      <c r="TA58" s="322"/>
      <c r="TB58" s="322"/>
      <c r="TC58" s="322"/>
    </row>
    <row r="59" spans="1:523" s="283" customFormat="1" ht="15.75">
      <c r="A59" s="393"/>
      <c r="B59" s="381"/>
      <c r="C59" s="382"/>
      <c r="D59" s="384"/>
      <c r="E59" s="396"/>
      <c r="F59" s="394"/>
      <c r="G59" s="395"/>
      <c r="H59" s="397"/>
      <c r="I59" s="382"/>
      <c r="J59" s="382"/>
      <c r="K59" s="387"/>
      <c r="L59" s="378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 s="322"/>
      <c r="FT59" s="322"/>
      <c r="FU59" s="322"/>
      <c r="FV59" s="322"/>
      <c r="FW59" s="322"/>
      <c r="FX59" s="322"/>
      <c r="FY59" s="322"/>
      <c r="FZ59" s="322"/>
      <c r="GA59" s="322"/>
      <c r="GB59" s="322"/>
      <c r="GC59" s="322"/>
      <c r="GD59" s="322"/>
      <c r="GE59" s="322"/>
      <c r="GF59" s="322"/>
      <c r="GG59" s="322"/>
      <c r="GH59" s="322"/>
      <c r="GI59" s="322"/>
      <c r="GJ59" s="322"/>
      <c r="GK59" s="322"/>
      <c r="GL59" s="322"/>
      <c r="GM59" s="322"/>
      <c r="GN59" s="322"/>
      <c r="GO59" s="322"/>
      <c r="GP59" s="322"/>
      <c r="GQ59" s="322"/>
      <c r="GR59" s="322"/>
      <c r="GS59" s="322"/>
      <c r="GT59" s="322"/>
      <c r="GU59" s="322"/>
      <c r="GV59" s="322"/>
      <c r="GW59" s="322"/>
      <c r="GX59" s="322"/>
      <c r="GY59" s="322"/>
      <c r="GZ59" s="322"/>
      <c r="HA59" s="322"/>
      <c r="HB59" s="322"/>
      <c r="HC59" s="322"/>
      <c r="HD59" s="322"/>
      <c r="HE59" s="322"/>
      <c r="HF59" s="322"/>
      <c r="HG59" s="322"/>
      <c r="HH59" s="322"/>
      <c r="HI59" s="322"/>
      <c r="HJ59" s="322"/>
      <c r="HK59" s="322"/>
      <c r="HL59" s="322"/>
      <c r="HM59" s="322"/>
      <c r="HN59" s="322"/>
      <c r="HO59" s="322"/>
      <c r="HP59" s="322"/>
      <c r="HQ59" s="322"/>
      <c r="HR59" s="322"/>
      <c r="HS59" s="322"/>
      <c r="HT59" s="322"/>
      <c r="HU59" s="322"/>
      <c r="HV59" s="322"/>
      <c r="HW59" s="322"/>
      <c r="HX59" s="322"/>
      <c r="HY59" s="322"/>
      <c r="HZ59" s="322"/>
      <c r="IA59" s="322"/>
      <c r="IB59" s="322"/>
      <c r="IC59" s="322"/>
      <c r="ID59" s="322"/>
      <c r="IE59" s="322"/>
      <c r="IF59" s="322"/>
      <c r="IG59" s="322"/>
      <c r="IH59" s="322"/>
      <c r="II59" s="322"/>
      <c r="IJ59" s="322"/>
      <c r="IK59" s="322"/>
      <c r="IL59" s="322"/>
      <c r="IM59" s="322"/>
      <c r="IN59" s="322"/>
      <c r="IO59" s="322"/>
      <c r="IP59" s="322"/>
      <c r="IQ59" s="322"/>
      <c r="IR59" s="322"/>
      <c r="IS59" s="322"/>
      <c r="IT59" s="322"/>
      <c r="IU59" s="322"/>
      <c r="IV59" s="322"/>
      <c r="IW59" s="322"/>
      <c r="IX59" s="322"/>
      <c r="IY59" s="322"/>
      <c r="IZ59" s="322"/>
      <c r="JA59" s="322"/>
      <c r="JB59" s="322"/>
      <c r="JC59" s="322"/>
      <c r="JD59" s="322"/>
      <c r="JE59" s="322"/>
      <c r="JF59" s="322"/>
      <c r="JG59" s="322"/>
      <c r="JH59" s="322"/>
      <c r="JI59" s="322"/>
      <c r="JJ59" s="322"/>
      <c r="JK59" s="322"/>
      <c r="JL59" s="322"/>
      <c r="JM59" s="322"/>
      <c r="JN59" s="322"/>
      <c r="JO59" s="322"/>
      <c r="JP59" s="322"/>
      <c r="JQ59" s="322"/>
      <c r="JR59" s="322"/>
      <c r="JS59" s="322"/>
      <c r="JT59" s="322"/>
      <c r="JU59" s="322"/>
      <c r="JV59" s="322"/>
      <c r="JW59" s="322"/>
      <c r="JX59" s="322"/>
      <c r="JY59" s="322"/>
      <c r="JZ59" s="322"/>
      <c r="KA59" s="322"/>
      <c r="KB59" s="322"/>
      <c r="KC59" s="322"/>
      <c r="KD59" s="322"/>
      <c r="KE59" s="322"/>
      <c r="KF59" s="322"/>
      <c r="KG59" s="322"/>
      <c r="KH59" s="322"/>
      <c r="KI59" s="322"/>
      <c r="KJ59" s="322"/>
      <c r="KK59" s="322"/>
      <c r="KL59" s="322"/>
      <c r="KM59" s="322"/>
      <c r="KN59" s="322"/>
      <c r="KO59" s="322"/>
      <c r="KP59" s="322"/>
      <c r="KQ59" s="322"/>
      <c r="KR59" s="322"/>
      <c r="KS59" s="322"/>
      <c r="KT59" s="322"/>
      <c r="KU59" s="322"/>
      <c r="KV59" s="322"/>
      <c r="KW59" s="322"/>
      <c r="KX59" s="322"/>
      <c r="KY59" s="322"/>
      <c r="KZ59" s="322"/>
      <c r="LA59" s="322"/>
      <c r="LB59" s="322"/>
      <c r="LC59" s="322"/>
      <c r="LD59" s="322"/>
      <c r="LE59" s="322"/>
      <c r="LF59" s="322"/>
      <c r="LG59" s="322"/>
      <c r="LH59" s="322"/>
      <c r="LI59" s="322"/>
      <c r="LJ59" s="322"/>
      <c r="LK59" s="322"/>
      <c r="LL59" s="322"/>
      <c r="LM59" s="322"/>
      <c r="LN59" s="322"/>
      <c r="LO59" s="322"/>
      <c r="LP59" s="322"/>
      <c r="LQ59" s="322"/>
      <c r="LR59" s="322"/>
      <c r="LS59" s="322"/>
      <c r="LT59" s="322"/>
      <c r="LU59" s="322"/>
      <c r="LV59" s="322"/>
      <c r="LW59" s="322"/>
      <c r="LX59" s="322"/>
      <c r="LY59" s="322"/>
      <c r="LZ59" s="322"/>
      <c r="MA59" s="322"/>
      <c r="MB59" s="322"/>
      <c r="MC59" s="322"/>
      <c r="MD59" s="322"/>
      <c r="ME59" s="322"/>
      <c r="MF59" s="322"/>
      <c r="MG59" s="322"/>
      <c r="MH59" s="322"/>
      <c r="MI59" s="322"/>
      <c r="MJ59" s="322"/>
      <c r="MK59" s="322"/>
      <c r="ML59" s="322"/>
      <c r="MM59" s="322"/>
      <c r="MN59" s="322"/>
      <c r="MO59" s="322"/>
      <c r="MP59" s="322"/>
      <c r="MQ59" s="322"/>
      <c r="MR59" s="322"/>
      <c r="MS59" s="322"/>
      <c r="MT59" s="322"/>
      <c r="MU59" s="322"/>
      <c r="MV59" s="322"/>
      <c r="MW59" s="322"/>
      <c r="MX59" s="322"/>
      <c r="MY59" s="322"/>
      <c r="MZ59" s="322"/>
      <c r="NA59" s="322"/>
      <c r="NB59" s="322"/>
      <c r="NC59" s="322"/>
      <c r="ND59" s="322"/>
      <c r="NE59" s="322"/>
      <c r="NF59" s="322"/>
      <c r="NG59" s="322"/>
      <c r="NH59" s="322"/>
      <c r="NI59" s="322"/>
      <c r="NJ59" s="322"/>
      <c r="NK59" s="322"/>
      <c r="NL59" s="322"/>
      <c r="NM59" s="322"/>
      <c r="NN59" s="322"/>
      <c r="NO59" s="322"/>
      <c r="NP59" s="322"/>
      <c r="NQ59" s="322"/>
      <c r="NR59" s="322"/>
      <c r="NS59" s="322"/>
      <c r="NT59" s="322"/>
      <c r="NU59" s="322"/>
      <c r="NV59" s="322"/>
      <c r="NW59" s="322"/>
      <c r="NX59" s="322"/>
      <c r="NY59" s="322"/>
      <c r="NZ59" s="322"/>
      <c r="OA59" s="322"/>
      <c r="OB59" s="322"/>
      <c r="OC59" s="322"/>
      <c r="OD59" s="322"/>
      <c r="OE59" s="322"/>
      <c r="OF59" s="322"/>
      <c r="OG59" s="322"/>
      <c r="OH59" s="322"/>
      <c r="OI59" s="322"/>
      <c r="OJ59" s="322"/>
      <c r="OK59" s="322"/>
      <c r="OL59" s="322"/>
      <c r="OM59" s="322"/>
      <c r="ON59" s="322"/>
      <c r="OO59" s="322"/>
      <c r="OP59" s="322"/>
      <c r="OQ59" s="322"/>
      <c r="OR59" s="322"/>
      <c r="OS59" s="322"/>
      <c r="OT59" s="322"/>
      <c r="OU59" s="322"/>
      <c r="OV59" s="322"/>
      <c r="OW59" s="322"/>
      <c r="OX59" s="322"/>
      <c r="OY59" s="322"/>
      <c r="OZ59" s="322"/>
      <c r="PA59" s="322"/>
      <c r="PB59" s="322"/>
      <c r="PC59" s="322"/>
      <c r="PD59" s="322"/>
      <c r="PE59" s="322"/>
      <c r="PF59" s="322"/>
      <c r="PG59" s="322"/>
      <c r="PH59" s="322"/>
      <c r="PI59" s="322"/>
      <c r="PJ59" s="322"/>
      <c r="PK59" s="322"/>
      <c r="PL59" s="322"/>
      <c r="PM59" s="322"/>
      <c r="PN59" s="322"/>
      <c r="PO59" s="322"/>
      <c r="PP59" s="322"/>
      <c r="PQ59" s="322"/>
      <c r="PR59" s="322"/>
      <c r="PS59" s="322"/>
      <c r="PT59" s="322"/>
      <c r="PU59" s="322"/>
      <c r="PV59" s="322"/>
      <c r="PW59" s="322"/>
      <c r="PX59" s="322"/>
      <c r="PY59" s="322"/>
      <c r="PZ59" s="322"/>
      <c r="QA59" s="322"/>
      <c r="QB59" s="322"/>
      <c r="QC59" s="322"/>
      <c r="QD59" s="322"/>
      <c r="QE59" s="322"/>
      <c r="QF59" s="322"/>
      <c r="QG59" s="322"/>
      <c r="QH59" s="322"/>
      <c r="QI59" s="322"/>
      <c r="QJ59" s="322"/>
      <c r="QK59" s="322"/>
      <c r="QL59" s="322"/>
      <c r="QM59" s="322"/>
      <c r="QN59" s="322"/>
      <c r="QO59" s="322"/>
      <c r="QP59" s="322"/>
      <c r="QQ59" s="322"/>
      <c r="QR59" s="322"/>
      <c r="QS59" s="322"/>
      <c r="QT59" s="322"/>
      <c r="QU59" s="322"/>
      <c r="QV59" s="322"/>
      <c r="QW59" s="322"/>
      <c r="QX59" s="322"/>
      <c r="QY59" s="322"/>
      <c r="QZ59" s="322"/>
      <c r="RA59" s="322"/>
      <c r="RB59" s="322"/>
      <c r="RC59" s="322"/>
      <c r="RD59" s="322"/>
      <c r="RE59" s="322"/>
      <c r="RF59" s="322"/>
      <c r="RG59" s="322"/>
      <c r="RH59" s="322"/>
      <c r="RI59" s="322"/>
      <c r="RJ59" s="322"/>
      <c r="RK59" s="322"/>
      <c r="RL59" s="322"/>
      <c r="RM59" s="322"/>
      <c r="RN59" s="322"/>
      <c r="RO59" s="322"/>
      <c r="RP59" s="322"/>
      <c r="RQ59" s="322"/>
      <c r="RR59" s="322"/>
      <c r="RS59" s="322"/>
      <c r="RT59" s="322"/>
      <c r="RU59" s="322"/>
      <c r="RV59" s="322"/>
      <c r="RW59" s="322"/>
      <c r="RX59" s="322"/>
      <c r="RY59" s="322"/>
      <c r="RZ59" s="322"/>
      <c r="SA59" s="322"/>
      <c r="SB59" s="322"/>
      <c r="SC59" s="322"/>
      <c r="SD59" s="322"/>
      <c r="SE59" s="322"/>
      <c r="SF59" s="322"/>
      <c r="SG59" s="322"/>
      <c r="SH59" s="322"/>
      <c r="SI59" s="322"/>
      <c r="SJ59" s="322"/>
      <c r="SK59" s="322"/>
      <c r="SL59" s="322"/>
      <c r="SM59" s="322"/>
      <c r="SN59" s="322"/>
      <c r="SO59" s="322"/>
      <c r="SP59" s="322"/>
      <c r="SQ59" s="322"/>
      <c r="SR59" s="322"/>
      <c r="SS59" s="322"/>
      <c r="ST59" s="322"/>
      <c r="SU59" s="322"/>
      <c r="SV59" s="322"/>
      <c r="SW59" s="322"/>
      <c r="SX59" s="322"/>
      <c r="SY59" s="322"/>
      <c r="SZ59" s="322"/>
      <c r="TA59" s="322"/>
      <c r="TB59" s="322"/>
      <c r="TC59" s="322"/>
    </row>
    <row r="60" spans="1:523" s="283" customFormat="1" ht="15.75">
      <c r="A60" s="393"/>
      <c r="B60" s="381"/>
      <c r="C60" s="382"/>
      <c r="D60" s="382"/>
      <c r="E60" s="394"/>
      <c r="F60" s="394"/>
      <c r="G60" s="395"/>
      <c r="H60" s="382"/>
      <c r="I60" s="382"/>
      <c r="J60" s="382"/>
      <c r="K60" s="386"/>
      <c r="L60" s="37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  <c r="IP60" s="322"/>
      <c r="IQ60" s="322"/>
      <c r="IR60" s="322"/>
      <c r="IS60" s="322"/>
      <c r="IT60" s="322"/>
      <c r="IU60" s="322"/>
      <c r="IV60" s="322"/>
      <c r="IW60" s="322"/>
      <c r="IX60" s="322"/>
      <c r="IY60" s="322"/>
      <c r="IZ60" s="322"/>
      <c r="JA60" s="322"/>
      <c r="JB60" s="322"/>
      <c r="JC60" s="322"/>
      <c r="JD60" s="322"/>
      <c r="JE60" s="322"/>
      <c r="JF60" s="322"/>
      <c r="JG60" s="322"/>
      <c r="JH60" s="322"/>
      <c r="JI60" s="322"/>
      <c r="JJ60" s="322"/>
      <c r="JK60" s="322"/>
      <c r="JL60" s="322"/>
      <c r="JM60" s="322"/>
      <c r="JN60" s="322"/>
      <c r="JO60" s="322"/>
      <c r="JP60" s="322"/>
      <c r="JQ60" s="322"/>
      <c r="JR60" s="322"/>
      <c r="JS60" s="322"/>
      <c r="JT60" s="322"/>
      <c r="JU60" s="322"/>
      <c r="JV60" s="322"/>
      <c r="JW60" s="322"/>
      <c r="JX60" s="322"/>
      <c r="JY60" s="322"/>
      <c r="JZ60" s="322"/>
      <c r="KA60" s="322"/>
      <c r="KB60" s="322"/>
      <c r="KC60" s="322"/>
      <c r="KD60" s="322"/>
      <c r="KE60" s="322"/>
      <c r="KF60" s="322"/>
      <c r="KG60" s="322"/>
      <c r="KH60" s="322"/>
      <c r="KI60" s="322"/>
      <c r="KJ60" s="322"/>
      <c r="KK60" s="322"/>
      <c r="KL60" s="322"/>
      <c r="KM60" s="322"/>
      <c r="KN60" s="322"/>
      <c r="KO60" s="322"/>
      <c r="KP60" s="322"/>
      <c r="KQ60" s="322"/>
      <c r="KR60" s="322"/>
      <c r="KS60" s="322"/>
      <c r="KT60" s="322"/>
      <c r="KU60" s="322"/>
      <c r="KV60" s="322"/>
      <c r="KW60" s="322"/>
      <c r="KX60" s="322"/>
      <c r="KY60" s="322"/>
      <c r="KZ60" s="322"/>
      <c r="LA60" s="322"/>
      <c r="LB60" s="322"/>
      <c r="LC60" s="322"/>
      <c r="LD60" s="322"/>
      <c r="LE60" s="322"/>
      <c r="LF60" s="322"/>
      <c r="LG60" s="322"/>
      <c r="LH60" s="322"/>
      <c r="LI60" s="322"/>
      <c r="LJ60" s="322"/>
      <c r="LK60" s="322"/>
      <c r="LL60" s="322"/>
      <c r="LM60" s="322"/>
      <c r="LN60" s="322"/>
      <c r="LO60" s="322"/>
      <c r="LP60" s="322"/>
      <c r="LQ60" s="322"/>
      <c r="LR60" s="322"/>
      <c r="LS60" s="322"/>
      <c r="LT60" s="322"/>
      <c r="LU60" s="322"/>
      <c r="LV60" s="322"/>
      <c r="LW60" s="322"/>
      <c r="LX60" s="322"/>
      <c r="LY60" s="322"/>
      <c r="LZ60" s="322"/>
      <c r="MA60" s="322"/>
      <c r="MB60" s="322"/>
      <c r="MC60" s="322"/>
      <c r="MD60" s="322"/>
      <c r="ME60" s="322"/>
      <c r="MF60" s="322"/>
      <c r="MG60" s="322"/>
      <c r="MH60" s="322"/>
      <c r="MI60" s="322"/>
      <c r="MJ60" s="322"/>
      <c r="MK60" s="322"/>
      <c r="ML60" s="322"/>
      <c r="MM60" s="322"/>
      <c r="MN60" s="322"/>
      <c r="MO60" s="322"/>
      <c r="MP60" s="322"/>
      <c r="MQ60" s="322"/>
      <c r="MR60" s="322"/>
      <c r="MS60" s="322"/>
      <c r="MT60" s="322"/>
      <c r="MU60" s="322"/>
      <c r="MV60" s="322"/>
      <c r="MW60" s="322"/>
      <c r="MX60" s="322"/>
      <c r="MY60" s="322"/>
      <c r="MZ60" s="322"/>
      <c r="NA60" s="322"/>
      <c r="NB60" s="322"/>
      <c r="NC60" s="322"/>
      <c r="ND60" s="322"/>
      <c r="NE60" s="322"/>
      <c r="NF60" s="322"/>
      <c r="NG60" s="322"/>
      <c r="NH60" s="322"/>
      <c r="NI60" s="322"/>
      <c r="NJ60" s="322"/>
      <c r="NK60" s="322"/>
      <c r="NL60" s="322"/>
      <c r="NM60" s="322"/>
      <c r="NN60" s="322"/>
      <c r="NO60" s="322"/>
      <c r="NP60" s="322"/>
      <c r="NQ60" s="322"/>
      <c r="NR60" s="322"/>
      <c r="NS60" s="322"/>
      <c r="NT60" s="322"/>
      <c r="NU60" s="322"/>
      <c r="NV60" s="322"/>
      <c r="NW60" s="322"/>
      <c r="NX60" s="322"/>
      <c r="NY60" s="322"/>
      <c r="NZ60" s="322"/>
      <c r="OA60" s="322"/>
      <c r="OB60" s="322"/>
      <c r="OC60" s="322"/>
      <c r="OD60" s="322"/>
      <c r="OE60" s="322"/>
      <c r="OF60" s="322"/>
      <c r="OG60" s="322"/>
      <c r="OH60" s="322"/>
      <c r="OI60" s="322"/>
      <c r="OJ60" s="322"/>
      <c r="OK60" s="322"/>
      <c r="OL60" s="322"/>
      <c r="OM60" s="322"/>
      <c r="ON60" s="322"/>
      <c r="OO60" s="322"/>
      <c r="OP60" s="322"/>
      <c r="OQ60" s="322"/>
      <c r="OR60" s="322"/>
      <c r="OS60" s="322"/>
      <c r="OT60" s="322"/>
      <c r="OU60" s="322"/>
      <c r="OV60" s="322"/>
      <c r="OW60" s="322"/>
      <c r="OX60" s="322"/>
      <c r="OY60" s="322"/>
      <c r="OZ60" s="322"/>
      <c r="PA60" s="322"/>
      <c r="PB60" s="322"/>
      <c r="PC60" s="322"/>
      <c r="PD60" s="322"/>
      <c r="PE60" s="322"/>
      <c r="PF60" s="322"/>
      <c r="PG60" s="322"/>
      <c r="PH60" s="322"/>
      <c r="PI60" s="322"/>
      <c r="PJ60" s="322"/>
      <c r="PK60" s="322"/>
      <c r="PL60" s="322"/>
      <c r="PM60" s="322"/>
      <c r="PN60" s="322"/>
      <c r="PO60" s="322"/>
      <c r="PP60" s="322"/>
      <c r="PQ60" s="322"/>
      <c r="PR60" s="322"/>
      <c r="PS60" s="322"/>
      <c r="PT60" s="322"/>
      <c r="PU60" s="322"/>
      <c r="PV60" s="322"/>
      <c r="PW60" s="322"/>
      <c r="PX60" s="322"/>
      <c r="PY60" s="322"/>
      <c r="PZ60" s="322"/>
      <c r="QA60" s="322"/>
      <c r="QB60" s="322"/>
      <c r="QC60" s="322"/>
      <c r="QD60" s="322"/>
      <c r="QE60" s="322"/>
      <c r="QF60" s="322"/>
      <c r="QG60" s="322"/>
      <c r="QH60" s="322"/>
      <c r="QI60" s="322"/>
      <c r="QJ60" s="322"/>
      <c r="QK60" s="322"/>
      <c r="QL60" s="322"/>
      <c r="QM60" s="322"/>
      <c r="QN60" s="322"/>
      <c r="QO60" s="322"/>
      <c r="QP60" s="322"/>
      <c r="QQ60" s="322"/>
      <c r="QR60" s="322"/>
      <c r="QS60" s="322"/>
      <c r="QT60" s="322"/>
      <c r="QU60" s="322"/>
      <c r="QV60" s="322"/>
      <c r="QW60" s="322"/>
      <c r="QX60" s="322"/>
      <c r="QY60" s="322"/>
      <c r="QZ60" s="322"/>
      <c r="RA60" s="322"/>
      <c r="RB60" s="322"/>
      <c r="RC60" s="322"/>
      <c r="RD60" s="322"/>
      <c r="RE60" s="322"/>
      <c r="RF60" s="322"/>
      <c r="RG60" s="322"/>
      <c r="RH60" s="322"/>
      <c r="RI60" s="322"/>
      <c r="RJ60" s="322"/>
      <c r="RK60" s="322"/>
      <c r="RL60" s="322"/>
      <c r="RM60" s="322"/>
      <c r="RN60" s="322"/>
      <c r="RO60" s="322"/>
      <c r="RP60" s="322"/>
      <c r="RQ60" s="322"/>
      <c r="RR60" s="322"/>
      <c r="RS60" s="322"/>
      <c r="RT60" s="322"/>
      <c r="RU60" s="322"/>
      <c r="RV60" s="322"/>
      <c r="RW60" s="322"/>
      <c r="RX60" s="322"/>
      <c r="RY60" s="322"/>
      <c r="RZ60" s="322"/>
      <c r="SA60" s="322"/>
      <c r="SB60" s="322"/>
      <c r="SC60" s="322"/>
      <c r="SD60" s="322"/>
      <c r="SE60" s="322"/>
      <c r="SF60" s="322"/>
      <c r="SG60" s="322"/>
      <c r="SH60" s="322"/>
      <c r="SI60" s="322"/>
      <c r="SJ60" s="322"/>
      <c r="SK60" s="322"/>
      <c r="SL60" s="322"/>
      <c r="SM60" s="322"/>
      <c r="SN60" s="322"/>
      <c r="SO60" s="322"/>
      <c r="SP60" s="322"/>
      <c r="SQ60" s="322"/>
      <c r="SR60" s="322"/>
      <c r="SS60" s="322"/>
      <c r="ST60" s="322"/>
      <c r="SU60" s="322"/>
      <c r="SV60" s="322"/>
      <c r="SW60" s="322"/>
      <c r="SX60" s="322"/>
      <c r="SY60" s="322"/>
      <c r="SZ60" s="322"/>
      <c r="TA60" s="322"/>
      <c r="TB60" s="322"/>
      <c r="TC60" s="322"/>
    </row>
    <row r="61" spans="1:523" s="283" customFormat="1" ht="15.75">
      <c r="A61" s="393"/>
      <c r="B61" s="381"/>
      <c r="C61" s="382"/>
      <c r="D61" s="382"/>
      <c r="E61" s="394"/>
      <c r="F61" s="394"/>
      <c r="G61" s="395"/>
      <c r="H61" s="382"/>
      <c r="I61" s="382"/>
      <c r="J61" s="382"/>
      <c r="K61" s="387"/>
      <c r="L61" s="378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  <c r="IP61" s="322"/>
      <c r="IQ61" s="322"/>
      <c r="IR61" s="322"/>
      <c r="IS61" s="322"/>
      <c r="IT61" s="322"/>
      <c r="IU61" s="322"/>
      <c r="IV61" s="322"/>
      <c r="IW61" s="322"/>
      <c r="IX61" s="322"/>
      <c r="IY61" s="322"/>
      <c r="IZ61" s="322"/>
      <c r="JA61" s="322"/>
      <c r="JB61" s="322"/>
      <c r="JC61" s="322"/>
      <c r="JD61" s="322"/>
      <c r="JE61" s="322"/>
      <c r="JF61" s="322"/>
      <c r="JG61" s="322"/>
      <c r="JH61" s="322"/>
      <c r="JI61" s="322"/>
      <c r="JJ61" s="322"/>
      <c r="JK61" s="322"/>
      <c r="JL61" s="322"/>
      <c r="JM61" s="322"/>
      <c r="JN61" s="322"/>
      <c r="JO61" s="322"/>
      <c r="JP61" s="322"/>
      <c r="JQ61" s="322"/>
      <c r="JR61" s="322"/>
      <c r="JS61" s="322"/>
      <c r="JT61" s="322"/>
      <c r="JU61" s="322"/>
      <c r="JV61" s="322"/>
      <c r="JW61" s="322"/>
      <c r="JX61" s="322"/>
      <c r="JY61" s="322"/>
      <c r="JZ61" s="322"/>
      <c r="KA61" s="322"/>
      <c r="KB61" s="322"/>
      <c r="KC61" s="322"/>
      <c r="KD61" s="322"/>
      <c r="KE61" s="322"/>
      <c r="KF61" s="322"/>
      <c r="KG61" s="322"/>
      <c r="KH61" s="322"/>
      <c r="KI61" s="322"/>
      <c r="KJ61" s="322"/>
      <c r="KK61" s="322"/>
      <c r="KL61" s="322"/>
      <c r="KM61" s="322"/>
      <c r="KN61" s="322"/>
      <c r="KO61" s="322"/>
      <c r="KP61" s="322"/>
      <c r="KQ61" s="322"/>
      <c r="KR61" s="322"/>
      <c r="KS61" s="322"/>
      <c r="KT61" s="322"/>
      <c r="KU61" s="322"/>
      <c r="KV61" s="322"/>
      <c r="KW61" s="322"/>
      <c r="KX61" s="322"/>
      <c r="KY61" s="322"/>
      <c r="KZ61" s="322"/>
      <c r="LA61" s="322"/>
      <c r="LB61" s="322"/>
      <c r="LC61" s="322"/>
      <c r="LD61" s="322"/>
      <c r="LE61" s="322"/>
      <c r="LF61" s="322"/>
      <c r="LG61" s="322"/>
      <c r="LH61" s="322"/>
      <c r="LI61" s="322"/>
      <c r="LJ61" s="322"/>
      <c r="LK61" s="322"/>
      <c r="LL61" s="322"/>
      <c r="LM61" s="322"/>
      <c r="LN61" s="322"/>
      <c r="LO61" s="322"/>
      <c r="LP61" s="322"/>
      <c r="LQ61" s="322"/>
      <c r="LR61" s="322"/>
      <c r="LS61" s="322"/>
      <c r="LT61" s="322"/>
      <c r="LU61" s="322"/>
      <c r="LV61" s="322"/>
      <c r="LW61" s="322"/>
      <c r="LX61" s="322"/>
      <c r="LY61" s="322"/>
      <c r="LZ61" s="322"/>
      <c r="MA61" s="322"/>
      <c r="MB61" s="322"/>
      <c r="MC61" s="322"/>
      <c r="MD61" s="322"/>
      <c r="ME61" s="322"/>
      <c r="MF61" s="322"/>
      <c r="MG61" s="322"/>
      <c r="MH61" s="322"/>
      <c r="MI61" s="322"/>
      <c r="MJ61" s="322"/>
      <c r="MK61" s="322"/>
      <c r="ML61" s="322"/>
      <c r="MM61" s="322"/>
      <c r="MN61" s="322"/>
      <c r="MO61" s="322"/>
      <c r="MP61" s="322"/>
      <c r="MQ61" s="322"/>
      <c r="MR61" s="322"/>
      <c r="MS61" s="322"/>
      <c r="MT61" s="322"/>
      <c r="MU61" s="322"/>
      <c r="MV61" s="322"/>
      <c r="MW61" s="322"/>
      <c r="MX61" s="322"/>
      <c r="MY61" s="322"/>
      <c r="MZ61" s="322"/>
      <c r="NA61" s="322"/>
      <c r="NB61" s="322"/>
      <c r="NC61" s="322"/>
      <c r="ND61" s="322"/>
      <c r="NE61" s="322"/>
      <c r="NF61" s="322"/>
      <c r="NG61" s="322"/>
      <c r="NH61" s="322"/>
      <c r="NI61" s="322"/>
      <c r="NJ61" s="322"/>
      <c r="NK61" s="322"/>
      <c r="NL61" s="322"/>
      <c r="NM61" s="322"/>
      <c r="NN61" s="322"/>
      <c r="NO61" s="322"/>
      <c r="NP61" s="322"/>
      <c r="NQ61" s="322"/>
      <c r="NR61" s="322"/>
      <c r="NS61" s="322"/>
      <c r="NT61" s="322"/>
      <c r="NU61" s="322"/>
      <c r="NV61" s="322"/>
      <c r="NW61" s="322"/>
      <c r="NX61" s="322"/>
      <c r="NY61" s="322"/>
      <c r="NZ61" s="322"/>
      <c r="OA61" s="322"/>
      <c r="OB61" s="322"/>
      <c r="OC61" s="322"/>
      <c r="OD61" s="322"/>
      <c r="OE61" s="322"/>
      <c r="OF61" s="322"/>
      <c r="OG61" s="322"/>
      <c r="OH61" s="322"/>
      <c r="OI61" s="322"/>
      <c r="OJ61" s="322"/>
      <c r="OK61" s="322"/>
      <c r="OL61" s="322"/>
      <c r="OM61" s="322"/>
      <c r="ON61" s="322"/>
      <c r="OO61" s="322"/>
      <c r="OP61" s="322"/>
      <c r="OQ61" s="322"/>
      <c r="OR61" s="322"/>
      <c r="OS61" s="322"/>
      <c r="OT61" s="322"/>
      <c r="OU61" s="322"/>
      <c r="OV61" s="322"/>
      <c r="OW61" s="322"/>
      <c r="OX61" s="322"/>
      <c r="OY61" s="322"/>
      <c r="OZ61" s="322"/>
      <c r="PA61" s="322"/>
      <c r="PB61" s="322"/>
      <c r="PC61" s="322"/>
      <c r="PD61" s="322"/>
      <c r="PE61" s="322"/>
      <c r="PF61" s="322"/>
      <c r="PG61" s="322"/>
      <c r="PH61" s="322"/>
      <c r="PI61" s="322"/>
      <c r="PJ61" s="322"/>
      <c r="PK61" s="322"/>
      <c r="PL61" s="322"/>
      <c r="PM61" s="322"/>
      <c r="PN61" s="322"/>
      <c r="PO61" s="322"/>
      <c r="PP61" s="322"/>
      <c r="PQ61" s="322"/>
      <c r="PR61" s="322"/>
      <c r="PS61" s="322"/>
      <c r="PT61" s="322"/>
      <c r="PU61" s="322"/>
      <c r="PV61" s="322"/>
      <c r="PW61" s="322"/>
      <c r="PX61" s="322"/>
      <c r="PY61" s="322"/>
      <c r="PZ61" s="322"/>
      <c r="QA61" s="322"/>
      <c r="QB61" s="322"/>
      <c r="QC61" s="322"/>
      <c r="QD61" s="322"/>
      <c r="QE61" s="322"/>
      <c r="QF61" s="322"/>
      <c r="QG61" s="322"/>
      <c r="QH61" s="322"/>
      <c r="QI61" s="322"/>
      <c r="QJ61" s="322"/>
      <c r="QK61" s="322"/>
      <c r="QL61" s="322"/>
      <c r="QM61" s="322"/>
      <c r="QN61" s="322"/>
      <c r="QO61" s="322"/>
      <c r="QP61" s="322"/>
      <c r="QQ61" s="322"/>
      <c r="QR61" s="322"/>
      <c r="QS61" s="322"/>
      <c r="QT61" s="322"/>
      <c r="QU61" s="322"/>
      <c r="QV61" s="322"/>
      <c r="QW61" s="322"/>
      <c r="QX61" s="322"/>
      <c r="QY61" s="322"/>
      <c r="QZ61" s="322"/>
      <c r="RA61" s="322"/>
      <c r="RB61" s="322"/>
      <c r="RC61" s="322"/>
      <c r="RD61" s="322"/>
      <c r="RE61" s="322"/>
      <c r="RF61" s="322"/>
      <c r="RG61" s="322"/>
      <c r="RH61" s="322"/>
      <c r="RI61" s="322"/>
      <c r="RJ61" s="322"/>
      <c r="RK61" s="322"/>
      <c r="RL61" s="322"/>
      <c r="RM61" s="322"/>
      <c r="RN61" s="322"/>
      <c r="RO61" s="322"/>
      <c r="RP61" s="322"/>
      <c r="RQ61" s="322"/>
      <c r="RR61" s="322"/>
      <c r="RS61" s="322"/>
      <c r="RT61" s="322"/>
      <c r="RU61" s="322"/>
      <c r="RV61" s="322"/>
      <c r="RW61" s="322"/>
      <c r="RX61" s="322"/>
      <c r="RY61" s="322"/>
      <c r="RZ61" s="322"/>
      <c r="SA61" s="322"/>
      <c r="SB61" s="322"/>
      <c r="SC61" s="322"/>
      <c r="SD61" s="322"/>
      <c r="SE61" s="322"/>
      <c r="SF61" s="322"/>
      <c r="SG61" s="322"/>
      <c r="SH61" s="322"/>
      <c r="SI61" s="322"/>
      <c r="SJ61" s="322"/>
      <c r="SK61" s="322"/>
      <c r="SL61" s="322"/>
      <c r="SM61" s="322"/>
      <c r="SN61" s="322"/>
      <c r="SO61" s="322"/>
      <c r="SP61" s="322"/>
      <c r="SQ61" s="322"/>
      <c r="SR61" s="322"/>
      <c r="SS61" s="322"/>
      <c r="ST61" s="322"/>
      <c r="SU61" s="322"/>
      <c r="SV61" s="322"/>
      <c r="SW61" s="322"/>
      <c r="SX61" s="322"/>
      <c r="SY61" s="322"/>
      <c r="SZ61" s="322"/>
      <c r="TA61" s="322"/>
      <c r="TB61" s="322"/>
      <c r="TC61" s="322"/>
    </row>
    <row r="62" spans="1:523" s="283" customFormat="1" ht="15.75">
      <c r="A62" s="393"/>
      <c r="B62" s="381"/>
      <c r="C62" s="382"/>
      <c r="D62" s="382"/>
      <c r="E62" s="394"/>
      <c r="F62" s="394"/>
      <c r="G62" s="395"/>
      <c r="H62" s="382"/>
      <c r="I62" s="382"/>
      <c r="J62" s="382"/>
      <c r="K62" s="387"/>
      <c r="L62" s="37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  <c r="IP62" s="322"/>
      <c r="IQ62" s="322"/>
      <c r="IR62" s="322"/>
      <c r="IS62" s="322"/>
      <c r="IT62" s="322"/>
      <c r="IU62" s="322"/>
      <c r="IV62" s="322"/>
      <c r="IW62" s="322"/>
      <c r="IX62" s="322"/>
      <c r="IY62" s="322"/>
      <c r="IZ62" s="322"/>
      <c r="JA62" s="322"/>
      <c r="JB62" s="322"/>
      <c r="JC62" s="322"/>
      <c r="JD62" s="322"/>
      <c r="JE62" s="322"/>
      <c r="JF62" s="322"/>
      <c r="JG62" s="322"/>
      <c r="JH62" s="322"/>
      <c r="JI62" s="322"/>
      <c r="JJ62" s="322"/>
      <c r="JK62" s="322"/>
      <c r="JL62" s="322"/>
      <c r="JM62" s="322"/>
      <c r="JN62" s="322"/>
      <c r="JO62" s="322"/>
      <c r="JP62" s="322"/>
      <c r="JQ62" s="322"/>
      <c r="JR62" s="322"/>
      <c r="JS62" s="322"/>
      <c r="JT62" s="322"/>
      <c r="JU62" s="322"/>
      <c r="JV62" s="322"/>
      <c r="JW62" s="322"/>
      <c r="JX62" s="322"/>
      <c r="JY62" s="322"/>
      <c r="JZ62" s="322"/>
      <c r="KA62" s="322"/>
      <c r="KB62" s="322"/>
      <c r="KC62" s="322"/>
      <c r="KD62" s="322"/>
      <c r="KE62" s="322"/>
      <c r="KF62" s="322"/>
      <c r="KG62" s="322"/>
      <c r="KH62" s="322"/>
      <c r="KI62" s="322"/>
      <c r="KJ62" s="322"/>
      <c r="KK62" s="322"/>
      <c r="KL62" s="322"/>
      <c r="KM62" s="322"/>
      <c r="KN62" s="322"/>
      <c r="KO62" s="322"/>
      <c r="KP62" s="322"/>
      <c r="KQ62" s="322"/>
      <c r="KR62" s="322"/>
      <c r="KS62" s="322"/>
      <c r="KT62" s="322"/>
      <c r="KU62" s="322"/>
      <c r="KV62" s="322"/>
      <c r="KW62" s="322"/>
      <c r="KX62" s="322"/>
      <c r="KY62" s="322"/>
      <c r="KZ62" s="322"/>
      <c r="LA62" s="322"/>
      <c r="LB62" s="322"/>
      <c r="LC62" s="322"/>
      <c r="LD62" s="322"/>
      <c r="LE62" s="322"/>
      <c r="LF62" s="322"/>
      <c r="LG62" s="322"/>
      <c r="LH62" s="322"/>
      <c r="LI62" s="322"/>
      <c r="LJ62" s="322"/>
      <c r="LK62" s="322"/>
      <c r="LL62" s="322"/>
      <c r="LM62" s="322"/>
      <c r="LN62" s="322"/>
      <c r="LO62" s="322"/>
      <c r="LP62" s="322"/>
      <c r="LQ62" s="322"/>
      <c r="LR62" s="322"/>
      <c r="LS62" s="322"/>
      <c r="LT62" s="322"/>
      <c r="LU62" s="322"/>
      <c r="LV62" s="322"/>
      <c r="LW62" s="322"/>
      <c r="LX62" s="322"/>
      <c r="LY62" s="322"/>
      <c r="LZ62" s="322"/>
      <c r="MA62" s="322"/>
      <c r="MB62" s="322"/>
      <c r="MC62" s="322"/>
      <c r="MD62" s="322"/>
      <c r="ME62" s="322"/>
      <c r="MF62" s="322"/>
      <c r="MG62" s="322"/>
      <c r="MH62" s="322"/>
      <c r="MI62" s="322"/>
      <c r="MJ62" s="322"/>
      <c r="MK62" s="322"/>
      <c r="ML62" s="322"/>
      <c r="MM62" s="322"/>
      <c r="MN62" s="322"/>
      <c r="MO62" s="322"/>
      <c r="MP62" s="322"/>
      <c r="MQ62" s="322"/>
      <c r="MR62" s="322"/>
      <c r="MS62" s="322"/>
      <c r="MT62" s="322"/>
      <c r="MU62" s="322"/>
      <c r="MV62" s="322"/>
      <c r="MW62" s="322"/>
      <c r="MX62" s="322"/>
      <c r="MY62" s="322"/>
      <c r="MZ62" s="322"/>
      <c r="NA62" s="322"/>
      <c r="NB62" s="322"/>
      <c r="NC62" s="322"/>
      <c r="ND62" s="322"/>
      <c r="NE62" s="322"/>
      <c r="NF62" s="322"/>
      <c r="NG62" s="322"/>
      <c r="NH62" s="322"/>
      <c r="NI62" s="322"/>
      <c r="NJ62" s="322"/>
      <c r="NK62" s="322"/>
      <c r="NL62" s="322"/>
      <c r="NM62" s="322"/>
      <c r="NN62" s="322"/>
      <c r="NO62" s="322"/>
      <c r="NP62" s="322"/>
      <c r="NQ62" s="322"/>
      <c r="NR62" s="322"/>
      <c r="NS62" s="322"/>
      <c r="NT62" s="322"/>
      <c r="NU62" s="322"/>
      <c r="NV62" s="322"/>
      <c r="NW62" s="322"/>
      <c r="NX62" s="322"/>
      <c r="NY62" s="322"/>
      <c r="NZ62" s="322"/>
      <c r="OA62" s="322"/>
      <c r="OB62" s="322"/>
      <c r="OC62" s="322"/>
      <c r="OD62" s="322"/>
      <c r="OE62" s="322"/>
      <c r="OF62" s="322"/>
      <c r="OG62" s="322"/>
      <c r="OH62" s="322"/>
      <c r="OI62" s="322"/>
      <c r="OJ62" s="322"/>
      <c r="OK62" s="322"/>
      <c r="OL62" s="322"/>
      <c r="OM62" s="322"/>
      <c r="ON62" s="322"/>
      <c r="OO62" s="322"/>
      <c r="OP62" s="322"/>
      <c r="OQ62" s="322"/>
      <c r="OR62" s="322"/>
      <c r="OS62" s="322"/>
      <c r="OT62" s="322"/>
      <c r="OU62" s="322"/>
      <c r="OV62" s="322"/>
      <c r="OW62" s="322"/>
      <c r="OX62" s="322"/>
      <c r="OY62" s="322"/>
      <c r="OZ62" s="322"/>
      <c r="PA62" s="322"/>
      <c r="PB62" s="322"/>
      <c r="PC62" s="322"/>
      <c r="PD62" s="322"/>
      <c r="PE62" s="322"/>
      <c r="PF62" s="322"/>
      <c r="PG62" s="322"/>
      <c r="PH62" s="322"/>
      <c r="PI62" s="322"/>
      <c r="PJ62" s="322"/>
      <c r="PK62" s="322"/>
      <c r="PL62" s="322"/>
      <c r="PM62" s="322"/>
      <c r="PN62" s="322"/>
      <c r="PO62" s="322"/>
      <c r="PP62" s="322"/>
      <c r="PQ62" s="322"/>
      <c r="PR62" s="322"/>
      <c r="PS62" s="322"/>
      <c r="PT62" s="322"/>
      <c r="PU62" s="322"/>
      <c r="PV62" s="322"/>
      <c r="PW62" s="322"/>
      <c r="PX62" s="322"/>
      <c r="PY62" s="322"/>
      <c r="PZ62" s="322"/>
      <c r="QA62" s="322"/>
      <c r="QB62" s="322"/>
      <c r="QC62" s="322"/>
      <c r="QD62" s="322"/>
      <c r="QE62" s="322"/>
      <c r="QF62" s="322"/>
      <c r="QG62" s="322"/>
      <c r="QH62" s="322"/>
      <c r="QI62" s="322"/>
      <c r="QJ62" s="322"/>
      <c r="QK62" s="322"/>
      <c r="QL62" s="322"/>
      <c r="QM62" s="322"/>
      <c r="QN62" s="322"/>
      <c r="QO62" s="322"/>
      <c r="QP62" s="322"/>
      <c r="QQ62" s="322"/>
      <c r="QR62" s="322"/>
      <c r="QS62" s="322"/>
      <c r="QT62" s="322"/>
      <c r="QU62" s="322"/>
      <c r="QV62" s="322"/>
      <c r="QW62" s="322"/>
      <c r="QX62" s="322"/>
      <c r="QY62" s="322"/>
      <c r="QZ62" s="322"/>
      <c r="RA62" s="322"/>
      <c r="RB62" s="322"/>
      <c r="RC62" s="322"/>
      <c r="RD62" s="322"/>
      <c r="RE62" s="322"/>
      <c r="RF62" s="322"/>
      <c r="RG62" s="322"/>
      <c r="RH62" s="322"/>
      <c r="RI62" s="322"/>
      <c r="RJ62" s="322"/>
      <c r="RK62" s="322"/>
      <c r="RL62" s="322"/>
      <c r="RM62" s="322"/>
      <c r="RN62" s="322"/>
      <c r="RO62" s="322"/>
      <c r="RP62" s="322"/>
      <c r="RQ62" s="322"/>
      <c r="RR62" s="322"/>
      <c r="RS62" s="322"/>
      <c r="RT62" s="322"/>
      <c r="RU62" s="322"/>
      <c r="RV62" s="322"/>
      <c r="RW62" s="322"/>
      <c r="RX62" s="322"/>
      <c r="RY62" s="322"/>
      <c r="RZ62" s="322"/>
      <c r="SA62" s="322"/>
      <c r="SB62" s="322"/>
      <c r="SC62" s="322"/>
      <c r="SD62" s="322"/>
      <c r="SE62" s="322"/>
      <c r="SF62" s="322"/>
      <c r="SG62" s="322"/>
      <c r="SH62" s="322"/>
      <c r="SI62" s="322"/>
      <c r="SJ62" s="322"/>
      <c r="SK62" s="322"/>
      <c r="SL62" s="322"/>
      <c r="SM62" s="322"/>
      <c r="SN62" s="322"/>
      <c r="SO62" s="322"/>
      <c r="SP62" s="322"/>
      <c r="SQ62" s="322"/>
      <c r="SR62" s="322"/>
      <c r="SS62" s="322"/>
      <c r="ST62" s="322"/>
      <c r="SU62" s="322"/>
      <c r="SV62" s="322"/>
      <c r="SW62" s="322"/>
      <c r="SX62" s="322"/>
      <c r="SY62" s="322"/>
      <c r="SZ62" s="322"/>
      <c r="TA62" s="322"/>
      <c r="TB62" s="322"/>
      <c r="TC62" s="322"/>
    </row>
    <row r="63" spans="1:523" s="283" customFormat="1" ht="15.75">
      <c r="A63" s="393"/>
      <c r="B63" s="381"/>
      <c r="C63" s="382"/>
      <c r="D63" s="382"/>
      <c r="E63" s="394"/>
      <c r="F63" s="394"/>
      <c r="G63" s="395"/>
      <c r="H63" s="382"/>
      <c r="I63" s="382"/>
      <c r="J63" s="382"/>
      <c r="K63" s="387"/>
      <c r="L63" s="37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  <c r="IP63" s="322"/>
      <c r="IQ63" s="322"/>
      <c r="IR63" s="322"/>
      <c r="IS63" s="322"/>
      <c r="IT63" s="322"/>
      <c r="IU63" s="322"/>
      <c r="IV63" s="322"/>
      <c r="IW63" s="322"/>
      <c r="IX63" s="322"/>
      <c r="IY63" s="322"/>
      <c r="IZ63" s="322"/>
      <c r="JA63" s="322"/>
      <c r="JB63" s="322"/>
      <c r="JC63" s="322"/>
      <c r="JD63" s="322"/>
      <c r="JE63" s="322"/>
      <c r="JF63" s="322"/>
      <c r="JG63" s="322"/>
      <c r="JH63" s="322"/>
      <c r="JI63" s="322"/>
      <c r="JJ63" s="322"/>
      <c r="JK63" s="322"/>
      <c r="JL63" s="322"/>
      <c r="JM63" s="322"/>
      <c r="JN63" s="322"/>
      <c r="JO63" s="322"/>
      <c r="JP63" s="322"/>
      <c r="JQ63" s="322"/>
      <c r="JR63" s="322"/>
      <c r="JS63" s="322"/>
      <c r="JT63" s="322"/>
      <c r="JU63" s="322"/>
      <c r="JV63" s="322"/>
      <c r="JW63" s="322"/>
      <c r="JX63" s="322"/>
      <c r="JY63" s="322"/>
      <c r="JZ63" s="322"/>
      <c r="KA63" s="322"/>
      <c r="KB63" s="322"/>
      <c r="KC63" s="322"/>
      <c r="KD63" s="322"/>
      <c r="KE63" s="322"/>
      <c r="KF63" s="322"/>
      <c r="KG63" s="322"/>
      <c r="KH63" s="322"/>
      <c r="KI63" s="322"/>
      <c r="KJ63" s="322"/>
      <c r="KK63" s="322"/>
      <c r="KL63" s="322"/>
      <c r="KM63" s="322"/>
      <c r="KN63" s="322"/>
      <c r="KO63" s="322"/>
      <c r="KP63" s="322"/>
      <c r="KQ63" s="322"/>
      <c r="KR63" s="322"/>
      <c r="KS63" s="322"/>
      <c r="KT63" s="322"/>
      <c r="KU63" s="322"/>
      <c r="KV63" s="322"/>
      <c r="KW63" s="322"/>
      <c r="KX63" s="322"/>
      <c r="KY63" s="322"/>
      <c r="KZ63" s="322"/>
      <c r="LA63" s="322"/>
      <c r="LB63" s="322"/>
      <c r="LC63" s="322"/>
      <c r="LD63" s="322"/>
      <c r="LE63" s="322"/>
      <c r="LF63" s="322"/>
      <c r="LG63" s="322"/>
      <c r="LH63" s="322"/>
      <c r="LI63" s="322"/>
      <c r="LJ63" s="322"/>
      <c r="LK63" s="322"/>
      <c r="LL63" s="322"/>
      <c r="LM63" s="322"/>
      <c r="LN63" s="322"/>
      <c r="LO63" s="322"/>
      <c r="LP63" s="322"/>
      <c r="LQ63" s="322"/>
      <c r="LR63" s="322"/>
      <c r="LS63" s="322"/>
      <c r="LT63" s="322"/>
      <c r="LU63" s="322"/>
      <c r="LV63" s="322"/>
      <c r="LW63" s="322"/>
      <c r="LX63" s="322"/>
      <c r="LY63" s="322"/>
      <c r="LZ63" s="322"/>
      <c r="MA63" s="322"/>
      <c r="MB63" s="322"/>
      <c r="MC63" s="322"/>
      <c r="MD63" s="322"/>
      <c r="ME63" s="322"/>
      <c r="MF63" s="322"/>
      <c r="MG63" s="322"/>
      <c r="MH63" s="322"/>
      <c r="MI63" s="322"/>
      <c r="MJ63" s="322"/>
      <c r="MK63" s="322"/>
      <c r="ML63" s="322"/>
      <c r="MM63" s="322"/>
      <c r="MN63" s="322"/>
      <c r="MO63" s="322"/>
      <c r="MP63" s="322"/>
      <c r="MQ63" s="322"/>
      <c r="MR63" s="322"/>
      <c r="MS63" s="322"/>
      <c r="MT63" s="322"/>
      <c r="MU63" s="322"/>
      <c r="MV63" s="322"/>
      <c r="MW63" s="322"/>
      <c r="MX63" s="322"/>
      <c r="MY63" s="322"/>
      <c r="MZ63" s="322"/>
      <c r="NA63" s="322"/>
      <c r="NB63" s="322"/>
      <c r="NC63" s="322"/>
      <c r="ND63" s="322"/>
      <c r="NE63" s="322"/>
      <c r="NF63" s="322"/>
      <c r="NG63" s="322"/>
      <c r="NH63" s="322"/>
      <c r="NI63" s="322"/>
      <c r="NJ63" s="322"/>
      <c r="NK63" s="322"/>
      <c r="NL63" s="322"/>
      <c r="NM63" s="322"/>
      <c r="NN63" s="322"/>
      <c r="NO63" s="322"/>
      <c r="NP63" s="322"/>
      <c r="NQ63" s="322"/>
      <c r="NR63" s="322"/>
      <c r="NS63" s="322"/>
      <c r="NT63" s="322"/>
      <c r="NU63" s="322"/>
      <c r="NV63" s="322"/>
      <c r="NW63" s="322"/>
      <c r="NX63" s="322"/>
      <c r="NY63" s="322"/>
      <c r="NZ63" s="322"/>
      <c r="OA63" s="322"/>
      <c r="OB63" s="322"/>
      <c r="OC63" s="322"/>
      <c r="OD63" s="322"/>
      <c r="OE63" s="322"/>
      <c r="OF63" s="322"/>
      <c r="OG63" s="322"/>
      <c r="OH63" s="322"/>
      <c r="OI63" s="322"/>
      <c r="OJ63" s="322"/>
      <c r="OK63" s="322"/>
      <c r="OL63" s="322"/>
      <c r="OM63" s="322"/>
      <c r="ON63" s="322"/>
      <c r="OO63" s="322"/>
      <c r="OP63" s="322"/>
      <c r="OQ63" s="322"/>
      <c r="OR63" s="322"/>
      <c r="OS63" s="322"/>
      <c r="OT63" s="322"/>
      <c r="OU63" s="322"/>
      <c r="OV63" s="322"/>
      <c r="OW63" s="322"/>
      <c r="OX63" s="322"/>
      <c r="OY63" s="322"/>
      <c r="OZ63" s="322"/>
      <c r="PA63" s="322"/>
      <c r="PB63" s="322"/>
      <c r="PC63" s="322"/>
      <c r="PD63" s="322"/>
      <c r="PE63" s="322"/>
      <c r="PF63" s="322"/>
      <c r="PG63" s="322"/>
      <c r="PH63" s="322"/>
      <c r="PI63" s="322"/>
      <c r="PJ63" s="322"/>
      <c r="PK63" s="322"/>
      <c r="PL63" s="322"/>
      <c r="PM63" s="322"/>
      <c r="PN63" s="322"/>
      <c r="PO63" s="322"/>
      <c r="PP63" s="322"/>
      <c r="PQ63" s="322"/>
      <c r="PR63" s="322"/>
      <c r="PS63" s="322"/>
      <c r="PT63" s="322"/>
      <c r="PU63" s="322"/>
      <c r="PV63" s="322"/>
      <c r="PW63" s="322"/>
      <c r="PX63" s="322"/>
      <c r="PY63" s="322"/>
      <c r="PZ63" s="322"/>
      <c r="QA63" s="322"/>
      <c r="QB63" s="322"/>
      <c r="QC63" s="322"/>
      <c r="QD63" s="322"/>
      <c r="QE63" s="322"/>
      <c r="QF63" s="322"/>
      <c r="QG63" s="322"/>
      <c r="QH63" s="322"/>
      <c r="QI63" s="322"/>
      <c r="QJ63" s="322"/>
      <c r="QK63" s="322"/>
      <c r="QL63" s="322"/>
      <c r="QM63" s="322"/>
      <c r="QN63" s="322"/>
      <c r="QO63" s="322"/>
      <c r="QP63" s="322"/>
      <c r="QQ63" s="322"/>
      <c r="QR63" s="322"/>
      <c r="QS63" s="322"/>
      <c r="QT63" s="322"/>
      <c r="QU63" s="322"/>
      <c r="QV63" s="322"/>
      <c r="QW63" s="322"/>
      <c r="QX63" s="322"/>
      <c r="QY63" s="322"/>
      <c r="QZ63" s="322"/>
      <c r="RA63" s="322"/>
      <c r="RB63" s="322"/>
      <c r="RC63" s="322"/>
      <c r="RD63" s="322"/>
      <c r="RE63" s="322"/>
      <c r="RF63" s="322"/>
      <c r="RG63" s="322"/>
      <c r="RH63" s="322"/>
      <c r="RI63" s="322"/>
      <c r="RJ63" s="322"/>
      <c r="RK63" s="322"/>
      <c r="RL63" s="322"/>
      <c r="RM63" s="322"/>
      <c r="RN63" s="322"/>
      <c r="RO63" s="322"/>
      <c r="RP63" s="322"/>
      <c r="RQ63" s="322"/>
      <c r="RR63" s="322"/>
      <c r="RS63" s="322"/>
      <c r="RT63" s="322"/>
      <c r="RU63" s="322"/>
      <c r="RV63" s="322"/>
      <c r="RW63" s="322"/>
      <c r="RX63" s="322"/>
      <c r="RY63" s="322"/>
      <c r="RZ63" s="322"/>
      <c r="SA63" s="322"/>
      <c r="SB63" s="322"/>
      <c r="SC63" s="322"/>
      <c r="SD63" s="322"/>
      <c r="SE63" s="322"/>
      <c r="SF63" s="322"/>
      <c r="SG63" s="322"/>
      <c r="SH63" s="322"/>
      <c r="SI63" s="322"/>
      <c r="SJ63" s="322"/>
      <c r="SK63" s="322"/>
      <c r="SL63" s="322"/>
      <c r="SM63" s="322"/>
      <c r="SN63" s="322"/>
      <c r="SO63" s="322"/>
      <c r="SP63" s="322"/>
      <c r="SQ63" s="322"/>
      <c r="SR63" s="322"/>
      <c r="SS63" s="322"/>
      <c r="ST63" s="322"/>
      <c r="SU63" s="322"/>
      <c r="SV63" s="322"/>
      <c r="SW63" s="322"/>
      <c r="SX63" s="322"/>
      <c r="SY63" s="322"/>
      <c r="SZ63" s="322"/>
      <c r="TA63" s="322"/>
      <c r="TB63" s="322"/>
      <c r="TC63" s="322"/>
    </row>
    <row r="64" spans="1:523" s="283" customFormat="1" ht="15.75">
      <c r="A64" s="393"/>
      <c r="B64" s="381"/>
      <c r="C64" s="382"/>
      <c r="D64" s="382"/>
      <c r="E64" s="394"/>
      <c r="F64" s="394"/>
      <c r="G64" s="395"/>
      <c r="H64" s="382"/>
      <c r="I64" s="382"/>
      <c r="J64" s="382"/>
      <c r="K64" s="386"/>
      <c r="L64" s="37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381"/>
      <c r="C65" s="382"/>
      <c r="D65" s="382"/>
      <c r="E65" s="394"/>
      <c r="F65" s="394"/>
      <c r="G65" s="395"/>
      <c r="H65" s="382"/>
      <c r="I65" s="382"/>
      <c r="J65" s="382"/>
      <c r="K65" s="387"/>
      <c r="L65" s="37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393"/>
      <c r="B66" s="381"/>
      <c r="C66" s="384"/>
      <c r="D66" s="382"/>
      <c r="E66" s="394"/>
      <c r="F66" s="395"/>
      <c r="G66" s="395"/>
      <c r="H66" s="382"/>
      <c r="I66" s="382"/>
      <c r="J66" s="382"/>
      <c r="K66" s="383"/>
      <c r="L66" s="37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4"/>
      <c r="D67" s="382"/>
      <c r="E67" s="394"/>
      <c r="F67" s="395"/>
      <c r="G67" s="395"/>
      <c r="H67" s="382"/>
      <c r="I67" s="382"/>
      <c r="J67" s="382"/>
      <c r="K67" s="383"/>
      <c r="L67" s="37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27"/>
      <c r="D68" s="292"/>
      <c r="E68" s="325"/>
      <c r="F68" s="277"/>
      <c r="G68" s="277"/>
      <c r="H68" s="292"/>
      <c r="I68" s="292"/>
      <c r="J68" s="326"/>
      <c r="K68" s="383"/>
      <c r="L68" s="37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30"/>
      <c r="B69" s="331"/>
      <c r="C69" s="327"/>
      <c r="D69" s="292"/>
      <c r="E69" s="325"/>
      <c r="F69" s="277"/>
      <c r="G69" s="277"/>
      <c r="H69" s="292"/>
      <c r="I69" s="292"/>
      <c r="J69" s="326"/>
      <c r="K69" s="328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30"/>
      <c r="B70" s="331"/>
      <c r="C70" s="327"/>
      <c r="D70" s="292"/>
      <c r="E70" s="325"/>
      <c r="F70" s="277"/>
      <c r="G70" s="277"/>
      <c r="H70" s="292"/>
      <c r="I70" s="292"/>
      <c r="J70" s="326"/>
      <c r="K70" s="328"/>
      <c r="L70" s="378">
        <v>0</v>
      </c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30"/>
      <c r="B71" s="331"/>
      <c r="C71" s="327"/>
      <c r="D71" s="292"/>
      <c r="E71" s="325"/>
      <c r="F71" s="277"/>
      <c r="G71" s="277"/>
      <c r="H71" s="292"/>
      <c r="I71" s="292"/>
      <c r="J71" s="326"/>
      <c r="K71" s="328"/>
      <c r="L71" s="378">
        <v>0</v>
      </c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30"/>
      <c r="B72" s="331"/>
      <c r="C72" s="327"/>
      <c r="D72" s="292"/>
      <c r="E72" s="325"/>
      <c r="F72" s="277"/>
      <c r="G72" s="277"/>
      <c r="H72" s="292"/>
      <c r="I72" s="292"/>
      <c r="J72" s="326"/>
      <c r="K72" s="328"/>
      <c r="L72" s="378">
        <v>0</v>
      </c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30"/>
      <c r="B73" s="331"/>
      <c r="C73" s="327"/>
      <c r="D73" s="292"/>
      <c r="E73" s="325"/>
      <c r="F73" s="277"/>
      <c r="G73" s="277"/>
      <c r="H73" s="292"/>
      <c r="I73" s="292"/>
      <c r="J73" s="326"/>
      <c r="K73" s="328"/>
      <c r="L73" s="378">
        <v>0</v>
      </c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30"/>
      <c r="B74" s="331"/>
      <c r="C74" s="332"/>
      <c r="D74" s="332"/>
      <c r="E74" s="333"/>
      <c r="F74" s="333"/>
      <c r="G74" s="333"/>
      <c r="H74" s="276"/>
      <c r="I74" s="292"/>
      <c r="J74" s="326"/>
      <c r="K74" s="329"/>
      <c r="L74" s="378">
        <v>0</v>
      </c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30"/>
      <c r="B75" s="331"/>
      <c r="C75" s="332"/>
      <c r="D75" s="332"/>
      <c r="E75" s="333"/>
      <c r="F75" s="333"/>
      <c r="G75" s="333"/>
      <c r="H75" s="276"/>
      <c r="I75" s="292"/>
      <c r="J75" s="326"/>
      <c r="K75" s="329"/>
      <c r="L75" s="378">
        <v>0</v>
      </c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79" customFormat="1" ht="15.75">
      <c r="A76" s="330"/>
      <c r="B76" s="331"/>
      <c r="C76" s="332"/>
      <c r="D76" s="332"/>
      <c r="E76" s="333"/>
      <c r="F76" s="333"/>
      <c r="G76" s="333"/>
      <c r="H76" s="292"/>
      <c r="I76" s="292"/>
      <c r="J76" s="326"/>
      <c r="K76" s="329"/>
      <c r="L76" s="378">
        <v>0</v>
      </c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</row>
    <row r="77" spans="1:523" s="279" customFormat="1" ht="15.75">
      <c r="A77" s="330"/>
      <c r="B77" s="331"/>
      <c r="C77" s="332"/>
      <c r="D77" s="332"/>
      <c r="E77" s="333"/>
      <c r="F77" s="333"/>
      <c r="G77" s="333"/>
      <c r="H77" s="292"/>
      <c r="I77" s="292"/>
      <c r="J77" s="326"/>
      <c r="K77" s="329"/>
      <c r="L77" s="378">
        <v>0</v>
      </c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</row>
    <row r="78" spans="1:523" s="279" customFormat="1" ht="15.75">
      <c r="A78" s="330"/>
      <c r="B78" s="331"/>
      <c r="C78" s="332"/>
      <c r="D78" s="332"/>
      <c r="E78" s="333"/>
      <c r="F78" s="333"/>
      <c r="G78" s="333"/>
      <c r="H78" s="292"/>
      <c r="I78" s="292"/>
      <c r="J78" s="326"/>
      <c r="K78" s="329"/>
      <c r="L78" s="378">
        <v>0</v>
      </c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</row>
    <row r="79" spans="1:523" s="279" customFormat="1" ht="15.75">
      <c r="A79" s="330"/>
      <c r="B79" s="331"/>
      <c r="C79" s="332"/>
      <c r="D79" s="332"/>
      <c r="E79" s="333"/>
      <c r="F79" s="333"/>
      <c r="G79" s="333"/>
      <c r="H79" s="292"/>
      <c r="I79" s="292"/>
      <c r="J79" s="326"/>
      <c r="K79" s="329"/>
      <c r="L79" s="378">
        <v>0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</row>
    <row r="80" spans="1:523" s="279" customFormat="1" ht="15.75">
      <c r="A80" s="275"/>
      <c r="B80" s="317"/>
      <c r="C80" s="284"/>
      <c r="D80" s="276"/>
      <c r="E80" s="318"/>
      <c r="F80" s="277"/>
      <c r="G80" s="277"/>
      <c r="H80" s="276"/>
      <c r="I80" s="276"/>
      <c r="J80" s="278"/>
      <c r="K80" s="319"/>
      <c r="L80" s="378">
        <v>0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</row>
    <row r="81" spans="1:209" s="279" customFormat="1" ht="15.75">
      <c r="A81" s="275"/>
      <c r="B81" s="317"/>
      <c r="C81" s="284"/>
      <c r="D81" s="276"/>
      <c r="E81" s="318"/>
      <c r="F81" s="277"/>
      <c r="G81" s="277"/>
      <c r="H81" s="276"/>
      <c r="I81" s="276"/>
      <c r="J81" s="278"/>
      <c r="K81" s="319"/>
      <c r="L81" s="378">
        <v>0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</row>
    <row r="82" spans="1:209" s="279" customFormat="1" ht="15.75">
      <c r="A82" s="275"/>
      <c r="B82" s="317"/>
      <c r="C82" s="284"/>
      <c r="D82" s="276"/>
      <c r="E82" s="318"/>
      <c r="F82" s="277"/>
      <c r="G82" s="277"/>
      <c r="H82" s="276"/>
      <c r="I82" s="276"/>
      <c r="J82" s="278"/>
      <c r="K82" s="319"/>
      <c r="L82" s="378">
        <v>0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</row>
    <row r="83" spans="1:209" s="279" customFormat="1" ht="15.75">
      <c r="A83" s="275"/>
      <c r="B83" s="317"/>
      <c r="C83" s="284"/>
      <c r="D83" s="276"/>
      <c r="E83" s="318"/>
      <c r="F83" s="277"/>
      <c r="G83" s="277"/>
      <c r="H83" s="276"/>
      <c r="I83" s="276"/>
      <c r="J83" s="278"/>
      <c r="K83" s="287"/>
      <c r="L83" s="378">
        <v>0</v>
      </c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</row>
    <row r="84" spans="1:209" s="279" customFormat="1" ht="15.75">
      <c r="A84" s="275"/>
      <c r="B84" s="317"/>
      <c r="C84" s="276"/>
      <c r="D84" s="276"/>
      <c r="E84" s="318"/>
      <c r="F84" s="318"/>
      <c r="G84" s="277"/>
      <c r="H84" s="276"/>
      <c r="I84" s="276"/>
      <c r="J84" s="278"/>
      <c r="K84" s="287"/>
      <c r="L84" s="378">
        <v>0</v>
      </c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</row>
    <row r="85" spans="1:209" s="279" customFormat="1" ht="15.75">
      <c r="A85" s="275"/>
      <c r="B85" s="317"/>
      <c r="C85" s="276"/>
      <c r="D85" s="276"/>
      <c r="E85" s="323"/>
      <c r="F85" s="318"/>
      <c r="G85" s="277"/>
      <c r="H85" s="276"/>
      <c r="I85" s="276"/>
      <c r="J85" s="278"/>
      <c r="K85" s="287"/>
      <c r="L85" s="378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</row>
    <row r="86" spans="1:209" s="279" customFormat="1" ht="15.75">
      <c r="A86" s="275"/>
      <c r="B86" s="317"/>
      <c r="C86" s="284"/>
      <c r="D86" s="284"/>
      <c r="E86" s="320"/>
      <c r="F86" s="318"/>
      <c r="G86" s="277"/>
      <c r="H86" s="276"/>
      <c r="I86" s="276"/>
      <c r="J86" s="278"/>
      <c r="K86" s="287"/>
      <c r="L86" s="378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</row>
    <row r="87" spans="1:209" s="279" customFormat="1" ht="15.75">
      <c r="A87" s="275"/>
      <c r="B87" s="317"/>
      <c r="C87" s="284"/>
      <c r="D87" s="284"/>
      <c r="E87" s="320"/>
      <c r="F87" s="318"/>
      <c r="G87" s="277"/>
      <c r="H87" s="276"/>
      <c r="I87" s="276"/>
      <c r="J87" s="278"/>
      <c r="K87" s="287"/>
      <c r="L87" s="37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</row>
    <row r="88" spans="1:209" s="279" customFormat="1" ht="15.75">
      <c r="A88" s="275"/>
      <c r="B88" s="317"/>
      <c r="C88" s="286"/>
      <c r="D88" s="284"/>
      <c r="E88" s="320"/>
      <c r="F88" s="318"/>
      <c r="G88" s="277"/>
      <c r="H88" s="276"/>
      <c r="I88" s="276"/>
      <c r="J88" s="278"/>
      <c r="K88" s="287"/>
      <c r="L88" s="37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</row>
    <row r="89" spans="1:209" s="279" customFormat="1" ht="15.75">
      <c r="A89" s="275"/>
      <c r="B89" s="317"/>
      <c r="C89" s="284"/>
      <c r="D89" s="284"/>
      <c r="E89" s="320"/>
      <c r="F89" s="318"/>
      <c r="G89" s="277"/>
      <c r="H89" s="276"/>
      <c r="I89" s="276"/>
      <c r="J89" s="278"/>
      <c r="K89" s="287"/>
      <c r="L89" s="37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</row>
    <row r="90" spans="1:209" s="279" customFormat="1" ht="15.75">
      <c r="A90" s="275"/>
      <c r="B90" s="317"/>
      <c r="C90" s="286"/>
      <c r="D90" s="285"/>
      <c r="E90" s="286"/>
      <c r="F90" s="318"/>
      <c r="G90" s="277"/>
      <c r="H90" s="276"/>
      <c r="I90" s="276"/>
      <c r="J90" s="278"/>
      <c r="K90" s="287"/>
      <c r="L90" s="37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</row>
    <row r="91" spans="1:209" s="279" customFormat="1" ht="15.75">
      <c r="A91" s="275"/>
      <c r="B91" s="317"/>
      <c r="C91" s="276"/>
      <c r="D91" s="276"/>
      <c r="E91" s="318"/>
      <c r="F91" s="318"/>
      <c r="G91" s="277"/>
      <c r="H91" s="276"/>
      <c r="I91" s="276"/>
      <c r="J91" s="278"/>
      <c r="K91" s="280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</row>
    <row r="92" spans="1:209" s="279" customFormat="1" ht="15.75">
      <c r="A92" s="275"/>
      <c r="B92" s="317"/>
      <c r="C92" s="284"/>
      <c r="D92" s="284"/>
      <c r="E92" s="320"/>
      <c r="F92" s="318"/>
      <c r="G92" s="277"/>
      <c r="H92" s="276"/>
      <c r="I92" s="276"/>
      <c r="J92" s="278"/>
      <c r="K92" s="280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</row>
    <row r="93" spans="1:209" s="279" customFormat="1" ht="15.75">
      <c r="A93" s="275"/>
      <c r="B93" s="317"/>
      <c r="C93" s="284"/>
      <c r="D93" s="284"/>
      <c r="E93" s="320"/>
      <c r="F93" s="318"/>
      <c r="G93" s="277"/>
      <c r="H93" s="276"/>
      <c r="I93" s="276"/>
      <c r="J93" s="278"/>
      <c r="K93" s="280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209" s="279" customFormat="1" ht="15.75">
      <c r="A94" s="275"/>
      <c r="B94" s="317"/>
      <c r="C94" s="282"/>
      <c r="D94" s="282"/>
      <c r="E94" s="321"/>
      <c r="F94" s="318"/>
      <c r="G94" s="277"/>
      <c r="H94" s="276"/>
      <c r="I94" s="276"/>
      <c r="J94" s="278"/>
      <c r="K94" s="280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209" s="279" customFormat="1" ht="15.75">
      <c r="A95" s="275"/>
      <c r="B95" s="317"/>
      <c r="C95" s="282"/>
      <c r="D95" s="282"/>
      <c r="E95" s="321"/>
      <c r="F95" s="318"/>
      <c r="G95" s="277"/>
      <c r="H95" s="276"/>
      <c r="I95" s="276"/>
      <c r="J95" s="278"/>
      <c r="K95" s="280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209" s="279" customFormat="1" ht="15.75">
      <c r="A96" s="275"/>
      <c r="B96" s="317"/>
      <c r="C96" s="288"/>
      <c r="D96" s="282"/>
      <c r="E96" s="321"/>
      <c r="F96" s="318"/>
      <c r="G96" s="277"/>
      <c r="H96" s="276"/>
      <c r="I96" s="276"/>
      <c r="J96" s="278"/>
      <c r="K96" s="280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9" customFormat="1" ht="15.75">
      <c r="A97" s="275"/>
      <c r="B97" s="317"/>
      <c r="C97" s="282"/>
      <c r="D97" s="282"/>
      <c r="E97" s="321"/>
      <c r="F97" s="318"/>
      <c r="G97" s="277"/>
      <c r="H97" s="276"/>
      <c r="I97" s="276"/>
      <c r="J97" s="278"/>
      <c r="K97" s="280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275"/>
      <c r="B98" s="317"/>
      <c r="C98" s="282"/>
      <c r="D98" s="282"/>
      <c r="E98" s="321"/>
      <c r="F98" s="318"/>
      <c r="G98" s="277"/>
      <c r="H98" s="276"/>
      <c r="I98" s="276"/>
      <c r="J98" s="278"/>
      <c r="K98" s="287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275"/>
      <c r="B99" s="317"/>
      <c r="C99" s="289"/>
      <c r="D99" s="290"/>
      <c r="E99" s="291"/>
      <c r="F99" s="318"/>
      <c r="G99" s="277"/>
      <c r="H99" s="276"/>
      <c r="I99" s="276"/>
      <c r="J99" s="278"/>
      <c r="K99" s="287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275"/>
      <c r="B100" s="317"/>
      <c r="C100" s="276"/>
      <c r="D100" s="276"/>
      <c r="E100" s="318"/>
      <c r="F100" s="318"/>
      <c r="G100" s="277"/>
      <c r="H100" s="276"/>
      <c r="I100" s="276"/>
      <c r="J100" s="278"/>
      <c r="K100" s="287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275"/>
      <c r="B101" s="317"/>
      <c r="C101" s="276"/>
      <c r="D101" s="276"/>
      <c r="E101" s="318"/>
      <c r="F101" s="318"/>
      <c r="G101" s="277"/>
      <c r="H101" s="276"/>
      <c r="I101" s="276"/>
      <c r="J101" s="278"/>
      <c r="K101" s="280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92"/>
      <c r="D102" s="276"/>
      <c r="E102" s="318"/>
      <c r="F102" s="318"/>
      <c r="G102" s="277"/>
      <c r="H102" s="276"/>
      <c r="I102" s="276"/>
      <c r="J102" s="278"/>
      <c r="K102" s="287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76"/>
      <c r="D103" s="276"/>
      <c r="E103" s="318"/>
      <c r="F103" s="318"/>
      <c r="G103" s="277"/>
      <c r="H103" s="276"/>
      <c r="I103" s="276"/>
      <c r="J103" s="278"/>
      <c r="K103" s="280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92"/>
      <c r="D104" s="276"/>
      <c r="E104" s="318"/>
      <c r="F104" s="318"/>
      <c r="G104" s="277"/>
      <c r="H104" s="276"/>
      <c r="I104" s="276"/>
      <c r="J104" s="278"/>
      <c r="K104" s="287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92"/>
      <c r="D105" s="276"/>
      <c r="E105" s="318"/>
      <c r="F105" s="318"/>
      <c r="G105" s="277"/>
      <c r="H105" s="276"/>
      <c r="I105" s="276"/>
      <c r="J105" s="278"/>
      <c r="K105" s="287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92"/>
      <c r="D106" s="276"/>
      <c r="E106" s="318"/>
      <c r="F106" s="318"/>
      <c r="G106" s="277"/>
      <c r="H106" s="276"/>
      <c r="I106" s="276"/>
      <c r="J106" s="278"/>
      <c r="K106" s="287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92"/>
      <c r="D107" s="276"/>
      <c r="E107" s="318"/>
      <c r="F107" s="318"/>
      <c r="G107" s="277"/>
      <c r="H107" s="276"/>
      <c r="I107" s="276"/>
      <c r="J107" s="278"/>
      <c r="K107" s="287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92"/>
      <c r="D108" s="276"/>
      <c r="E108" s="318"/>
      <c r="F108" s="318"/>
      <c r="G108" s="277"/>
      <c r="H108" s="276"/>
      <c r="I108" s="276"/>
      <c r="J108" s="278"/>
      <c r="K108" s="287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92"/>
      <c r="D109" s="276"/>
      <c r="E109" s="318"/>
      <c r="F109" s="318"/>
      <c r="G109" s="277"/>
      <c r="H109" s="276"/>
      <c r="I109" s="276"/>
      <c r="J109" s="278"/>
      <c r="K109" s="287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92"/>
      <c r="D110" s="276"/>
      <c r="E110" s="318"/>
      <c r="F110" s="318"/>
      <c r="G110" s="277"/>
      <c r="H110" s="276"/>
      <c r="I110" s="276"/>
      <c r="J110" s="278"/>
      <c r="K110" s="287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92"/>
      <c r="D111" s="276"/>
      <c r="E111" s="318"/>
      <c r="F111" s="318"/>
      <c r="G111" s="277"/>
      <c r="H111" s="276"/>
      <c r="I111" s="276"/>
      <c r="J111" s="278"/>
      <c r="K111" s="287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93"/>
      <c r="D112" s="293"/>
      <c r="E112" s="324"/>
      <c r="F112" s="318"/>
      <c r="G112" s="277"/>
      <c r="H112" s="293"/>
      <c r="I112" s="293"/>
      <c r="J112" s="294"/>
      <c r="K112" s="295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93"/>
      <c r="D113" s="293"/>
      <c r="E113" s="324"/>
      <c r="F113" s="318"/>
      <c r="G113" s="277"/>
      <c r="H113" s="293"/>
      <c r="I113" s="293"/>
      <c r="J113" s="294"/>
      <c r="K113" s="295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93"/>
      <c r="D114" s="293"/>
      <c r="E114" s="324"/>
      <c r="F114" s="318"/>
      <c r="G114" s="277"/>
      <c r="H114" s="293"/>
      <c r="I114" s="293"/>
      <c r="J114" s="294"/>
      <c r="K114" s="295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ht="15.75">
      <c r="A115" s="275"/>
      <c r="B115" s="317"/>
      <c r="C115" s="293"/>
      <c r="D115" s="293"/>
      <c r="E115" s="324"/>
      <c r="F115" s="318"/>
      <c r="G115" s="277"/>
      <c r="H115" s="293"/>
      <c r="I115" s="293"/>
      <c r="J115" s="294"/>
      <c r="K115" s="295"/>
      <c r="L115" s="378">
        <v>0</v>
      </c>
      <c r="M115" s="2"/>
    </row>
    <row r="116" spans="1:209" ht="15.75">
      <c r="A116" s="275"/>
      <c r="B116" s="317"/>
      <c r="C116" s="293"/>
      <c r="D116" s="293"/>
      <c r="E116" s="324"/>
      <c r="F116" s="318"/>
      <c r="G116" s="277"/>
      <c r="H116" s="293"/>
      <c r="I116" s="293"/>
      <c r="J116" s="294"/>
      <c r="K116" s="295"/>
      <c r="L116" s="378">
        <v>0</v>
      </c>
      <c r="M116" s="2"/>
    </row>
    <row r="117" spans="1:209" ht="15.75">
      <c r="A117" s="275"/>
      <c r="B117" s="317"/>
      <c r="C117" s="293"/>
      <c r="D117" s="293"/>
      <c r="E117" s="324"/>
      <c r="F117" s="318"/>
      <c r="G117" s="277"/>
      <c r="H117" s="293"/>
      <c r="I117" s="293"/>
      <c r="J117" s="294"/>
      <c r="K117" s="295"/>
      <c r="L117" s="378">
        <v>0</v>
      </c>
      <c r="M117" s="2"/>
    </row>
    <row r="118" spans="1:209" ht="15.75">
      <c r="A118" s="275"/>
      <c r="B118" s="317"/>
      <c r="C118" s="293"/>
      <c r="D118" s="293"/>
      <c r="E118" s="324"/>
      <c r="F118" s="318"/>
      <c r="G118" s="277"/>
      <c r="H118" s="293"/>
      <c r="I118" s="293"/>
      <c r="J118" s="294"/>
      <c r="K118" s="295"/>
      <c r="L118" s="378">
        <v>0</v>
      </c>
      <c r="M118" s="2"/>
    </row>
    <row r="119" spans="1:209" ht="15.75">
      <c r="A119" s="275"/>
      <c r="B119" s="317"/>
      <c r="C119" s="293"/>
      <c r="D119" s="293"/>
      <c r="E119" s="324"/>
      <c r="F119" s="318"/>
      <c r="G119" s="277"/>
      <c r="H119" s="293"/>
      <c r="I119" s="293"/>
      <c r="J119" s="294"/>
      <c r="K119" s="295"/>
      <c r="L119" s="378">
        <v>0</v>
      </c>
      <c r="M119" s="2"/>
    </row>
    <row r="120" spans="1:209" ht="15.75">
      <c r="A120" s="275"/>
      <c r="B120" s="317"/>
      <c r="C120" s="293"/>
      <c r="D120" s="293"/>
      <c r="E120" s="324"/>
      <c r="F120" s="318"/>
      <c r="G120" s="277"/>
      <c r="H120" s="293"/>
      <c r="I120" s="293"/>
      <c r="J120" s="294"/>
      <c r="K120" s="295"/>
      <c r="L120" s="378">
        <v>0</v>
      </c>
      <c r="M120" s="2"/>
    </row>
    <row r="121" spans="1:209" ht="15.75">
      <c r="A121" s="275"/>
      <c r="B121" s="317"/>
      <c r="C121" s="293"/>
      <c r="D121" s="293"/>
      <c r="E121" s="324"/>
      <c r="F121" s="318"/>
      <c r="G121" s="277"/>
      <c r="H121" s="293"/>
      <c r="I121" s="293"/>
      <c r="J121" s="294"/>
      <c r="K121" s="295"/>
      <c r="L121" s="378">
        <v>0</v>
      </c>
      <c r="M121" s="2"/>
    </row>
    <row r="122" spans="1:209" ht="15.75">
      <c r="A122" s="275"/>
      <c r="B122" s="317"/>
      <c r="C122" s="293"/>
      <c r="D122" s="293"/>
      <c r="E122" s="324"/>
      <c r="F122" s="318"/>
      <c r="G122" s="277"/>
      <c r="H122" s="293"/>
      <c r="I122" s="293"/>
      <c r="J122" s="294"/>
      <c r="K122" s="293"/>
      <c r="L122" s="378">
        <v>0</v>
      </c>
      <c r="M122" s="2"/>
    </row>
    <row r="123" spans="1:209" ht="15.75">
      <c r="A123" s="296"/>
      <c r="B123" s="324"/>
      <c r="C123" s="293"/>
      <c r="D123" s="293"/>
      <c r="E123" s="324"/>
      <c r="F123" s="318"/>
      <c r="G123" s="277"/>
      <c r="H123" s="293"/>
      <c r="I123" s="293"/>
      <c r="J123" s="294"/>
      <c r="K123" s="293"/>
      <c r="L123" s="378">
        <v>0</v>
      </c>
      <c r="M123" s="2"/>
    </row>
    <row r="124" spans="1:209" ht="15.75">
      <c r="A124" s="296"/>
      <c r="B124" s="324"/>
      <c r="C124" s="293"/>
      <c r="D124" s="293"/>
      <c r="E124" s="324"/>
      <c r="F124" s="318"/>
      <c r="G124" s="277"/>
      <c r="H124" s="293"/>
      <c r="I124" s="293"/>
      <c r="J124" s="294"/>
      <c r="K124" s="293"/>
      <c r="L124" s="378">
        <v>0</v>
      </c>
      <c r="M124" s="2"/>
    </row>
    <row r="125" spans="1:209" ht="15.75">
      <c r="A125" s="296"/>
      <c r="B125" s="324"/>
      <c r="C125" s="293"/>
      <c r="D125" s="293"/>
      <c r="E125" s="324"/>
      <c r="F125" s="318"/>
      <c r="G125" s="277"/>
      <c r="H125" s="293"/>
      <c r="I125" s="293"/>
      <c r="J125" s="294"/>
      <c r="K125" s="293"/>
      <c r="L125" s="378">
        <v>0</v>
      </c>
      <c r="M125" s="2"/>
    </row>
    <row r="126" spans="1:209" ht="15.75">
      <c r="A126" s="296"/>
      <c r="B126" s="324"/>
      <c r="C126" s="293"/>
      <c r="D126" s="293"/>
      <c r="E126" s="324"/>
      <c r="F126" s="318"/>
      <c r="G126" s="277"/>
      <c r="H126" s="293"/>
      <c r="I126" s="293"/>
      <c r="J126" s="294"/>
      <c r="K126" s="293"/>
      <c r="L126" s="378">
        <v>0</v>
      </c>
      <c r="M126" s="2"/>
    </row>
    <row r="127" spans="1:209" ht="15.75">
      <c r="A127" s="296"/>
      <c r="B127" s="324"/>
      <c r="C127" s="293"/>
      <c r="D127" s="293"/>
      <c r="E127" s="324"/>
      <c r="F127" s="318"/>
      <c r="G127" s="277"/>
      <c r="H127" s="293"/>
      <c r="I127" s="293"/>
      <c r="J127" s="294"/>
      <c r="K127" s="293"/>
      <c r="L127" s="378">
        <v>0</v>
      </c>
      <c r="M127" s="2"/>
    </row>
    <row r="128" spans="1:209" ht="15.75">
      <c r="A128" s="296"/>
      <c r="B128" s="324"/>
      <c r="C128" s="293"/>
      <c r="D128" s="293"/>
      <c r="E128" s="324"/>
      <c r="F128" s="318"/>
      <c r="G128" s="277"/>
      <c r="H128" s="293"/>
      <c r="I128" s="293"/>
      <c r="J128" s="294"/>
      <c r="K128" s="293"/>
      <c r="L128" s="378">
        <v>0</v>
      </c>
      <c r="M128" s="2"/>
    </row>
    <row r="129" spans="1:13" ht="15.75">
      <c r="A129" s="296"/>
      <c r="B129" s="324"/>
      <c r="C129" s="293"/>
      <c r="D129" s="293"/>
      <c r="E129" s="324"/>
      <c r="F129" s="318"/>
      <c r="G129" s="277"/>
      <c r="H129" s="293"/>
      <c r="I129" s="293"/>
      <c r="J129" s="294"/>
      <c r="K129" s="293"/>
      <c r="L129" s="378">
        <v>0</v>
      </c>
      <c r="M129" s="2"/>
    </row>
    <row r="130" spans="1:13" ht="15.75">
      <c r="A130" s="296"/>
      <c r="B130" s="324"/>
      <c r="C130" s="293"/>
      <c r="D130" s="293"/>
      <c r="E130" s="324"/>
      <c r="F130" s="318"/>
      <c r="G130" s="277"/>
      <c r="H130" s="293"/>
      <c r="I130" s="293"/>
      <c r="J130" s="294"/>
      <c r="K130" s="293"/>
      <c r="L130" s="378">
        <v>0</v>
      </c>
      <c r="M130" s="2"/>
    </row>
    <row r="131" spans="1:13" ht="15.75">
      <c r="A131" s="296"/>
      <c r="B131" s="324"/>
      <c r="C131" s="293"/>
      <c r="D131" s="293"/>
      <c r="E131" s="324"/>
      <c r="F131" s="318"/>
      <c r="G131" s="277"/>
      <c r="H131" s="293"/>
      <c r="I131" s="293"/>
      <c r="J131" s="294"/>
      <c r="K131" s="293"/>
      <c r="L131" s="378">
        <v>0</v>
      </c>
      <c r="M131" s="2"/>
    </row>
    <row r="132" spans="1:13" ht="15.75">
      <c r="A132" s="296"/>
      <c r="B132" s="324"/>
      <c r="C132" s="293"/>
      <c r="D132" s="293"/>
      <c r="E132" s="324"/>
      <c r="F132" s="318"/>
      <c r="G132" s="277"/>
      <c r="H132" s="293"/>
      <c r="I132" s="293"/>
      <c r="J132" s="294"/>
      <c r="K132" s="293"/>
      <c r="L132" s="378">
        <v>0</v>
      </c>
      <c r="M132" s="2"/>
    </row>
    <row r="133" spans="1:13" ht="15.75">
      <c r="A133" s="296"/>
      <c r="B133" s="324"/>
      <c r="C133" s="293"/>
      <c r="D133" s="293"/>
      <c r="E133" s="324"/>
      <c r="F133" s="318"/>
      <c r="G133" s="277"/>
      <c r="H133" s="293"/>
      <c r="I133" s="293"/>
      <c r="J133" s="294"/>
      <c r="K133" s="293"/>
      <c r="L133" s="378">
        <v>0</v>
      </c>
      <c r="M133" s="2"/>
    </row>
    <row r="134" spans="1:13" ht="15.75">
      <c r="A134" s="296"/>
      <c r="B134" s="324"/>
      <c r="C134" s="293"/>
      <c r="D134" s="293"/>
      <c r="E134" s="324"/>
      <c r="F134" s="318"/>
      <c r="G134" s="277"/>
      <c r="H134" s="293"/>
      <c r="I134" s="293"/>
      <c r="J134" s="294"/>
      <c r="K134" s="293"/>
      <c r="L134" s="378">
        <v>0</v>
      </c>
      <c r="M134" s="2"/>
    </row>
    <row r="135" spans="1:13" ht="15.75">
      <c r="A135" s="296"/>
      <c r="B135" s="324"/>
      <c r="C135" s="293"/>
      <c r="D135" s="293"/>
      <c r="E135" s="324"/>
      <c r="F135" s="318"/>
      <c r="G135" s="277"/>
      <c r="H135" s="293"/>
      <c r="I135" s="293"/>
      <c r="J135" s="294"/>
      <c r="K135" s="293"/>
      <c r="L135" s="378">
        <v>0</v>
      </c>
      <c r="M135" s="2"/>
    </row>
    <row r="136" spans="1:13" ht="15.75">
      <c r="A136" s="296"/>
      <c r="B136" s="324"/>
      <c r="C136" s="293"/>
      <c r="D136" s="293"/>
      <c r="E136" s="324"/>
      <c r="F136" s="318"/>
      <c r="G136" s="277"/>
      <c r="H136" s="293"/>
      <c r="I136" s="293"/>
      <c r="J136" s="294"/>
      <c r="K136" s="293"/>
      <c r="L136" s="378">
        <v>0</v>
      </c>
      <c r="M136" s="2"/>
    </row>
    <row r="137" spans="1:13" ht="15.75">
      <c r="A137" s="296"/>
      <c r="B137" s="324"/>
      <c r="C137" s="293"/>
      <c r="D137" s="293"/>
      <c r="E137" s="324"/>
      <c r="F137" s="318"/>
      <c r="G137" s="277"/>
      <c r="H137" s="293"/>
      <c r="I137" s="293"/>
      <c r="J137" s="294"/>
      <c r="K137" s="293"/>
      <c r="L137" s="378">
        <v>0</v>
      </c>
      <c r="M137" s="2"/>
    </row>
    <row r="138" spans="1:13" ht="15.75">
      <c r="A138" s="296"/>
      <c r="B138" s="324"/>
      <c r="C138" s="293"/>
      <c r="D138" s="293"/>
      <c r="E138" s="324"/>
      <c r="F138" s="318"/>
      <c r="G138" s="277"/>
      <c r="H138" s="293"/>
      <c r="I138" s="293"/>
      <c r="J138" s="294"/>
      <c r="K138" s="293"/>
      <c r="L138" s="378">
        <v>0</v>
      </c>
      <c r="M138" s="2"/>
    </row>
    <row r="139" spans="1:13" ht="15.75">
      <c r="A139" s="296"/>
      <c r="B139" s="324"/>
      <c r="C139" s="293"/>
      <c r="D139" s="293"/>
      <c r="E139" s="324"/>
      <c r="F139" s="318"/>
      <c r="G139" s="277"/>
      <c r="H139" s="293"/>
      <c r="I139" s="293"/>
      <c r="J139" s="294"/>
      <c r="K139" s="293"/>
      <c r="L139" s="378">
        <v>0</v>
      </c>
      <c r="M139" s="2"/>
    </row>
    <row r="140" spans="1:13" ht="15.75">
      <c r="A140" s="296"/>
      <c r="B140" s="324"/>
      <c r="C140" s="293"/>
      <c r="D140" s="293"/>
      <c r="E140" s="324"/>
      <c r="F140" s="318"/>
      <c r="G140" s="277"/>
      <c r="H140" s="293"/>
      <c r="I140" s="293"/>
      <c r="J140" s="294"/>
      <c r="K140" s="293"/>
      <c r="L140" s="378">
        <v>0</v>
      </c>
      <c r="M140" s="2"/>
    </row>
    <row r="141" spans="1:13" ht="15.75">
      <c r="A141" s="296"/>
      <c r="B141" s="324"/>
      <c r="C141" s="293"/>
      <c r="D141" s="293"/>
      <c r="E141" s="324"/>
      <c r="F141" s="318"/>
      <c r="G141" s="277"/>
      <c r="H141" s="293"/>
      <c r="I141" s="293"/>
      <c r="J141" s="294"/>
      <c r="K141" s="293"/>
      <c r="L141" s="378">
        <v>0</v>
      </c>
      <c r="M141" s="2"/>
    </row>
    <row r="142" spans="1:13" ht="15.75">
      <c r="A142" s="296"/>
      <c r="B142" s="324"/>
      <c r="C142" s="293"/>
      <c r="D142" s="293"/>
      <c r="E142" s="324"/>
      <c r="F142" s="318"/>
      <c r="G142" s="277"/>
      <c r="H142" s="293"/>
      <c r="I142" s="293"/>
      <c r="J142" s="294"/>
      <c r="K142" s="293"/>
      <c r="L142" s="378">
        <v>0</v>
      </c>
      <c r="M142" s="2"/>
    </row>
    <row r="143" spans="1:13" ht="15.75">
      <c r="A143" s="296"/>
      <c r="B143" s="324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13" ht="15.75">
      <c r="A144" s="296"/>
      <c r="B144" s="324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>
      <c r="M218" s="2"/>
    </row>
    <row r="219" spans="1:13">
      <c r="M219" s="2"/>
    </row>
    <row r="220" spans="1:13">
      <c r="M220" s="2"/>
    </row>
  </sheetData>
  <protectedRanges>
    <protectedRange sqref="B69:B73 B80:B122" name="Intervalo2_1_1_1"/>
    <protectedRange sqref="B74:B79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7" orientation="landscape" horizontalDpi="300" verticalDpi="300" r:id="rId2"/>
  <rowBreaks count="1" manualBreakCount="1">
    <brk id="9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sqref="A1:H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5" t="s">
        <v>171</v>
      </c>
      <c r="B1" s="505" t="s">
        <v>172</v>
      </c>
      <c r="C1" s="506" t="s">
        <v>209</v>
      </c>
      <c r="D1" s="506" t="s">
        <v>210</v>
      </c>
      <c r="E1" s="506" t="s">
        <v>211</v>
      </c>
      <c r="F1" s="506" t="s">
        <v>212</v>
      </c>
      <c r="G1" s="506" t="s">
        <v>213</v>
      </c>
      <c r="H1" s="506" t="s">
        <v>214</v>
      </c>
    </row>
    <row r="2" spans="1:8" ht="24" customHeight="1" thickBot="1">
      <c r="A2" s="645" t="s">
        <v>519</v>
      </c>
      <c r="B2" s="646" t="s">
        <v>518</v>
      </c>
      <c r="C2" s="647"/>
      <c r="D2" s="673"/>
      <c r="E2" s="648">
        <v>0</v>
      </c>
      <c r="F2" s="649" t="s">
        <v>664</v>
      </c>
      <c r="G2" s="717"/>
      <c r="H2" s="650">
        <v>0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13" t="s">
        <v>171</v>
      </c>
      <c r="B1" s="613" t="s">
        <v>172</v>
      </c>
      <c r="C1" s="614" t="s">
        <v>215</v>
      </c>
      <c r="D1" s="614" t="s">
        <v>216</v>
      </c>
      <c r="E1" s="614" t="s">
        <v>217</v>
      </c>
      <c r="F1" s="614" t="s">
        <v>218</v>
      </c>
      <c r="G1" s="614" t="s">
        <v>208</v>
      </c>
    </row>
    <row r="2" spans="1:7" ht="38.25" thickBot="1">
      <c r="A2" s="546" t="s">
        <v>519</v>
      </c>
      <c r="B2" s="552" t="s">
        <v>518</v>
      </c>
      <c r="C2" s="547" t="s">
        <v>519</v>
      </c>
      <c r="D2" s="548" t="s">
        <v>638</v>
      </c>
      <c r="E2" s="549" t="s">
        <v>639</v>
      </c>
      <c r="F2" s="550" t="s">
        <v>861</v>
      </c>
      <c r="G2" s="551">
        <v>136.13999999999999</v>
      </c>
    </row>
    <row r="3" spans="1:7" ht="15.75">
      <c r="A3" s="600"/>
      <c r="B3" s="601"/>
      <c r="C3" s="602"/>
      <c r="D3" s="603"/>
      <c r="E3" s="604"/>
      <c r="F3" s="605"/>
      <c r="G3" s="606"/>
    </row>
    <row r="4" spans="1:7" ht="15.75">
      <c r="A4" s="607"/>
      <c r="B4" s="608"/>
      <c r="C4" s="609"/>
      <c r="D4" s="610"/>
      <c r="E4" s="611"/>
      <c r="F4" s="612"/>
      <c r="G4" s="606"/>
    </row>
    <row r="5" spans="1:7" ht="15.75">
      <c r="A5" s="607"/>
      <c r="B5" s="608"/>
      <c r="C5" s="609"/>
      <c r="D5" s="610"/>
      <c r="E5" s="611"/>
      <c r="F5" s="612"/>
      <c r="G5" s="606"/>
    </row>
    <row r="6" spans="1:7" ht="15.75">
      <c r="A6" s="607"/>
      <c r="B6" s="608"/>
      <c r="C6" s="609"/>
      <c r="D6" s="610"/>
      <c r="E6" s="611"/>
      <c r="F6" s="612"/>
      <c r="G6" s="606"/>
    </row>
    <row r="7" spans="1:7" ht="15.75">
      <c r="A7" s="607"/>
      <c r="B7" s="608"/>
      <c r="C7" s="609"/>
      <c r="D7" s="610"/>
      <c r="E7" s="611"/>
      <c r="F7" s="612"/>
      <c r="G7" s="606"/>
    </row>
    <row r="8" spans="1:7" ht="15.75">
      <c r="A8" s="607"/>
      <c r="B8" s="608"/>
      <c r="C8" s="609"/>
      <c r="D8" s="610"/>
      <c r="E8" s="611"/>
      <c r="F8" s="612"/>
      <c r="G8" s="606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9" t="s">
        <v>637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6"/>
  <sheetViews>
    <sheetView zoomScale="80" zoomScaleNormal="80" workbookViewId="0">
      <selection activeCell="E24" sqref="E24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9" t="s">
        <v>171</v>
      </c>
      <c r="B1" s="529" t="s">
        <v>172</v>
      </c>
      <c r="C1" s="530" t="s">
        <v>219</v>
      </c>
      <c r="D1" s="530" t="s">
        <v>220</v>
      </c>
      <c r="E1" s="530" t="s">
        <v>221</v>
      </c>
      <c r="F1" s="530" t="s">
        <v>222</v>
      </c>
      <c r="G1" s="530" t="s">
        <v>223</v>
      </c>
      <c r="H1" s="506" t="s">
        <v>224</v>
      </c>
      <c r="I1" s="530" t="s">
        <v>225</v>
      </c>
    </row>
    <row r="2" spans="1:10">
      <c r="A2" s="574" t="s">
        <v>519</v>
      </c>
      <c r="B2" s="535" t="s">
        <v>517</v>
      </c>
      <c r="C2" s="626" t="s">
        <v>548</v>
      </c>
      <c r="D2" s="536" t="s">
        <v>524</v>
      </c>
      <c r="E2" s="537" t="s">
        <v>525</v>
      </c>
      <c r="F2" s="538">
        <v>45018</v>
      </c>
      <c r="G2" s="585">
        <v>45384</v>
      </c>
      <c r="H2" s="539">
        <v>0</v>
      </c>
      <c r="I2" s="540" t="s">
        <v>526</v>
      </c>
      <c r="J2" s="2"/>
    </row>
    <row r="3" spans="1:10">
      <c r="A3" s="508" t="s">
        <v>519</v>
      </c>
      <c r="B3" s="525" t="s">
        <v>517</v>
      </c>
      <c r="C3" s="413" t="s">
        <v>641</v>
      </c>
      <c r="D3" s="402" t="s">
        <v>527</v>
      </c>
      <c r="E3" s="404" t="s">
        <v>528</v>
      </c>
      <c r="F3" s="587">
        <v>45018</v>
      </c>
      <c r="G3" s="588">
        <v>45384</v>
      </c>
      <c r="H3" s="411">
        <v>0</v>
      </c>
      <c r="I3" s="589" t="s">
        <v>529</v>
      </c>
    </row>
    <row r="4" spans="1:10">
      <c r="A4" s="508" t="s">
        <v>519</v>
      </c>
      <c r="B4" s="525" t="s">
        <v>517</v>
      </c>
      <c r="C4" s="405" t="s">
        <v>522</v>
      </c>
      <c r="D4" s="402" t="s">
        <v>530</v>
      </c>
      <c r="E4" s="406" t="s">
        <v>531</v>
      </c>
      <c r="F4" s="587">
        <v>45018</v>
      </c>
      <c r="G4" s="588">
        <v>45384</v>
      </c>
      <c r="H4" s="411">
        <v>450</v>
      </c>
      <c r="I4" s="590" t="s">
        <v>532</v>
      </c>
    </row>
    <row r="5" spans="1:10">
      <c r="A5" s="508" t="s">
        <v>519</v>
      </c>
      <c r="B5" s="525" t="s">
        <v>517</v>
      </c>
      <c r="C5" s="405" t="s">
        <v>644</v>
      </c>
      <c r="D5" s="402" t="s">
        <v>533</v>
      </c>
      <c r="E5" s="406" t="s">
        <v>534</v>
      </c>
      <c r="F5" s="587">
        <v>45018</v>
      </c>
      <c r="G5" s="588">
        <v>45384</v>
      </c>
      <c r="H5" s="411">
        <v>13000</v>
      </c>
      <c r="I5" s="590" t="s">
        <v>535</v>
      </c>
      <c r="J5" s="2"/>
    </row>
    <row r="6" spans="1:10">
      <c r="A6" s="508" t="s">
        <v>519</v>
      </c>
      <c r="B6" s="525" t="s">
        <v>517</v>
      </c>
      <c r="C6" s="405" t="s">
        <v>549</v>
      </c>
      <c r="D6" s="402" t="s">
        <v>536</v>
      </c>
      <c r="E6" s="406" t="s">
        <v>537</v>
      </c>
      <c r="F6" s="587">
        <v>45039</v>
      </c>
      <c r="G6" s="588">
        <v>45405</v>
      </c>
      <c r="H6" s="411">
        <v>0</v>
      </c>
      <c r="I6" s="590" t="s">
        <v>538</v>
      </c>
      <c r="J6" s="2"/>
    </row>
    <row r="7" spans="1:10">
      <c r="A7" s="508" t="s">
        <v>519</v>
      </c>
      <c r="B7" s="525" t="s">
        <v>517</v>
      </c>
      <c r="C7" s="407" t="s">
        <v>523</v>
      </c>
      <c r="D7" s="402" t="s">
        <v>539</v>
      </c>
      <c r="E7" s="403" t="s">
        <v>540</v>
      </c>
      <c r="F7" s="390" t="s">
        <v>735</v>
      </c>
      <c r="G7" s="391" t="s">
        <v>737</v>
      </c>
      <c r="H7" s="411">
        <v>1555.88</v>
      </c>
      <c r="I7" s="591" t="s">
        <v>541</v>
      </c>
    </row>
    <row r="8" spans="1:10">
      <c r="A8" s="508" t="s">
        <v>519</v>
      </c>
      <c r="B8" s="525" t="s">
        <v>517</v>
      </c>
      <c r="C8" s="382" t="s">
        <v>645</v>
      </c>
      <c r="D8" s="408" t="s">
        <v>542</v>
      </c>
      <c r="E8" s="403" t="s">
        <v>543</v>
      </c>
      <c r="F8" s="392">
        <v>45018</v>
      </c>
      <c r="G8" s="586">
        <v>45384</v>
      </c>
      <c r="H8" s="411">
        <v>0</v>
      </c>
      <c r="I8" s="591" t="s">
        <v>544</v>
      </c>
      <c r="J8" s="2"/>
    </row>
    <row r="9" spans="1:10">
      <c r="A9" s="508" t="s">
        <v>519</v>
      </c>
      <c r="B9" s="525" t="s">
        <v>517</v>
      </c>
      <c r="C9" s="382" t="s">
        <v>643</v>
      </c>
      <c r="D9" s="408" t="s">
        <v>545</v>
      </c>
      <c r="E9" s="403" t="s">
        <v>546</v>
      </c>
      <c r="F9" s="390" t="s">
        <v>742</v>
      </c>
      <c r="G9" s="586">
        <v>45383</v>
      </c>
      <c r="H9" s="411">
        <v>7000</v>
      </c>
      <c r="I9" s="591" t="s">
        <v>547</v>
      </c>
      <c r="J9" s="2"/>
    </row>
    <row r="10" spans="1:10">
      <c r="A10" s="508" t="s">
        <v>519</v>
      </c>
      <c r="B10" s="525" t="s">
        <v>517</v>
      </c>
      <c r="C10" s="526" t="s">
        <v>642</v>
      </c>
      <c r="D10" s="527" t="s">
        <v>633</v>
      </c>
      <c r="E10" s="403" t="s">
        <v>634</v>
      </c>
      <c r="F10" s="625">
        <v>44652</v>
      </c>
      <c r="G10" s="586">
        <v>45383</v>
      </c>
      <c r="H10" s="412">
        <v>5000</v>
      </c>
      <c r="I10" s="590" t="s">
        <v>754</v>
      </c>
    </row>
    <row r="11" spans="1:10">
      <c r="A11" s="508" t="s">
        <v>519</v>
      </c>
      <c r="B11" s="525" t="s">
        <v>517</v>
      </c>
      <c r="C11" s="528" t="s">
        <v>630</v>
      </c>
      <c r="D11" s="408" t="s">
        <v>635</v>
      </c>
      <c r="E11" s="403" t="s">
        <v>636</v>
      </c>
      <c r="F11" s="587">
        <v>45110</v>
      </c>
      <c r="G11" s="588">
        <v>45476</v>
      </c>
      <c r="H11" s="412">
        <v>6210</v>
      </c>
      <c r="I11" s="592" t="s">
        <v>761</v>
      </c>
      <c r="J11" s="2"/>
    </row>
    <row r="12" spans="1:10">
      <c r="A12" s="508" t="s">
        <v>519</v>
      </c>
      <c r="B12" s="525" t="s">
        <v>517</v>
      </c>
      <c r="C12" s="405" t="s">
        <v>640</v>
      </c>
      <c r="D12" s="408" t="s">
        <v>648</v>
      </c>
      <c r="E12" s="403" t="s">
        <v>647</v>
      </c>
      <c r="F12" s="390" t="s">
        <v>735</v>
      </c>
      <c r="G12" s="586">
        <v>45383</v>
      </c>
      <c r="H12" s="412">
        <v>1205</v>
      </c>
      <c r="I12" s="592" t="s">
        <v>646</v>
      </c>
      <c r="J12" s="2"/>
    </row>
    <row r="13" spans="1:10">
      <c r="A13" s="508" t="s">
        <v>519</v>
      </c>
      <c r="B13" s="525" t="s">
        <v>517</v>
      </c>
      <c r="C13" s="405" t="s">
        <v>778</v>
      </c>
      <c r="D13" s="402" t="s">
        <v>739</v>
      </c>
      <c r="E13" s="403" t="s">
        <v>740</v>
      </c>
      <c r="F13" s="390" t="s">
        <v>741</v>
      </c>
      <c r="G13" s="586">
        <v>45246</v>
      </c>
      <c r="H13" s="411">
        <v>506.12</v>
      </c>
      <c r="I13" s="591" t="s">
        <v>755</v>
      </c>
      <c r="J13" s="2"/>
    </row>
    <row r="14" spans="1:10">
      <c r="A14" s="508" t="s">
        <v>519</v>
      </c>
      <c r="B14" s="631" t="s">
        <v>517</v>
      </c>
      <c r="C14" s="405" t="s">
        <v>803</v>
      </c>
      <c r="D14" s="632" t="s">
        <v>800</v>
      </c>
      <c r="E14" s="631" t="s">
        <v>801</v>
      </c>
      <c r="F14" s="633">
        <v>45200</v>
      </c>
      <c r="G14" s="633">
        <v>45566</v>
      </c>
      <c r="H14" s="634">
        <v>3990.34</v>
      </c>
      <c r="I14" s="635" t="s">
        <v>802</v>
      </c>
      <c r="J14" s="2"/>
    </row>
    <row r="15" spans="1:10">
      <c r="A15" s="508" t="s">
        <v>519</v>
      </c>
      <c r="B15" s="631" t="s">
        <v>517</v>
      </c>
      <c r="C15" s="405" t="s">
        <v>822</v>
      </c>
      <c r="D15" s="408" t="s">
        <v>823</v>
      </c>
      <c r="E15" s="403" t="s">
        <v>824</v>
      </c>
      <c r="F15" s="390" t="s">
        <v>825</v>
      </c>
      <c r="G15" s="729">
        <v>45627</v>
      </c>
      <c r="H15" s="730">
        <v>120</v>
      </c>
      <c r="I15" s="592" t="s">
        <v>826</v>
      </c>
      <c r="J15" s="2"/>
    </row>
    <row r="16" spans="1:10" ht="15.75" thickBot="1">
      <c r="A16" s="545" t="s">
        <v>519</v>
      </c>
      <c r="B16" s="627" t="s">
        <v>517</v>
      </c>
      <c r="C16" s="736" t="s">
        <v>928</v>
      </c>
      <c r="D16" s="636" t="s">
        <v>933</v>
      </c>
      <c r="E16" s="637" t="s">
        <v>634</v>
      </c>
      <c r="F16" s="737">
        <v>45292</v>
      </c>
      <c r="G16" s="638">
        <v>45658</v>
      </c>
      <c r="H16" s="639">
        <v>8000</v>
      </c>
      <c r="I16" s="738" t="s">
        <v>932</v>
      </c>
    </row>
    <row r="17" spans="1:10" ht="15.75">
      <c r="A17" s="731"/>
      <c r="B17" s="622"/>
      <c r="C17" s="732"/>
      <c r="D17" s="623"/>
      <c r="E17" s="733"/>
      <c r="F17" s="734"/>
      <c r="G17" s="622"/>
      <c r="H17" s="624"/>
      <c r="I17" s="735"/>
    </row>
    <row r="18" spans="1:10" ht="15.75">
      <c r="A18" s="197"/>
      <c r="B18" s="204"/>
      <c r="C18" s="414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414"/>
      <c r="D19" s="213"/>
      <c r="E19" s="206"/>
      <c r="F19" s="212"/>
      <c r="G19" s="204"/>
      <c r="H19" s="377"/>
      <c r="I19" s="207"/>
      <c r="J19" s="2"/>
    </row>
    <row r="20" spans="1:10" ht="15.75">
      <c r="A20" s="197"/>
      <c r="B20" s="204"/>
      <c r="C20" s="414"/>
      <c r="D20" s="213"/>
      <c r="E20" s="206"/>
      <c r="F20" s="212"/>
      <c r="G20" s="204"/>
      <c r="H20" s="377"/>
      <c r="I20" s="207"/>
      <c r="J20" s="2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  <c r="J23" s="2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0"/>
      <c r="G25" s="204"/>
      <c r="H25" s="377"/>
      <c r="I25" s="211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</row>
    <row r="27" spans="1:10" ht="15.75">
      <c r="A27" s="197"/>
      <c r="B27" s="204"/>
      <c r="C27" s="199"/>
      <c r="D27" s="205"/>
      <c r="E27" s="209"/>
      <c r="F27" s="215"/>
      <c r="G27" s="204"/>
      <c r="H27" s="377"/>
      <c r="I27" s="211"/>
      <c r="J27" s="2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  <c r="J28" s="2"/>
    </row>
    <row r="29" spans="1:10" ht="15.75">
      <c r="A29" s="197"/>
      <c r="B29" s="204"/>
      <c r="C29" s="199"/>
      <c r="D29" s="205"/>
      <c r="E29" s="209"/>
      <c r="F29" s="210"/>
      <c r="G29" s="216"/>
      <c r="H29" s="377"/>
      <c r="I29" s="217"/>
    </row>
    <row r="30" spans="1:10" ht="15.75">
      <c r="A30" s="197"/>
      <c r="B30" s="204"/>
      <c r="C30" s="199"/>
      <c r="D30" s="205"/>
      <c r="E30" s="209"/>
      <c r="F30" s="210"/>
      <c r="G30" s="204"/>
      <c r="H30" s="377"/>
      <c r="I30" s="211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04"/>
      <c r="C32" s="199"/>
      <c r="D32" s="205"/>
      <c r="E32" s="209"/>
      <c r="F32" s="210"/>
      <c r="G32" s="216"/>
      <c r="H32" s="377"/>
      <c r="I32" s="219"/>
    </row>
    <row r="33" spans="1:10" ht="15.75">
      <c r="A33" s="197"/>
      <c r="B33" s="204"/>
      <c r="C33" s="199"/>
      <c r="D33" s="205"/>
      <c r="E33" s="209"/>
      <c r="F33" s="218"/>
      <c r="G33" s="204"/>
      <c r="H33" s="377"/>
      <c r="I33" s="211"/>
      <c r="J33" s="2"/>
    </row>
    <row r="34" spans="1:10" ht="15.75">
      <c r="A34" s="197"/>
      <c r="B34" s="220"/>
      <c r="C34" s="415"/>
      <c r="D34" s="213"/>
      <c r="E34" s="221"/>
      <c r="F34" s="222"/>
      <c r="G34" s="223"/>
      <c r="H34" s="377"/>
      <c r="I34" s="224"/>
      <c r="J34" s="2"/>
    </row>
    <row r="35" spans="1:10" ht="15.75">
      <c r="A35" s="197"/>
      <c r="B35" s="204"/>
      <c r="C35" s="416"/>
      <c r="D35" s="214"/>
      <c r="E35" s="225"/>
      <c r="F35" s="210"/>
      <c r="G35" s="226"/>
      <c r="H35" s="377"/>
      <c r="I35" s="227"/>
    </row>
    <row r="36" spans="1:10" ht="15.75">
      <c r="A36" s="197"/>
      <c r="B36" s="204"/>
      <c r="C36" s="416"/>
      <c r="D36" s="214"/>
      <c r="E36" s="209"/>
      <c r="F36" s="210"/>
      <c r="G36" s="228"/>
      <c r="H36" s="377"/>
      <c r="I36" s="229"/>
    </row>
    <row r="37" spans="1:10" ht="15.75">
      <c r="A37" s="197"/>
      <c r="B37" s="204"/>
      <c r="C37" s="199"/>
      <c r="D37" s="205"/>
      <c r="E37" s="209"/>
      <c r="F37" s="210"/>
      <c r="G37" s="204"/>
      <c r="H37" s="377"/>
      <c r="I37" s="211"/>
    </row>
    <row r="38" spans="1:10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10" ht="15.75">
      <c r="A39" s="197"/>
      <c r="B39" s="204"/>
      <c r="C39" s="199"/>
      <c r="D39" s="205"/>
      <c r="E39" s="209"/>
      <c r="F39" s="210"/>
      <c r="G39" s="204"/>
      <c r="H39" s="377"/>
      <c r="I39" s="207"/>
    </row>
    <row r="40" spans="1:10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10" ht="15.75">
      <c r="A41" s="197"/>
      <c r="B41" s="198"/>
      <c r="C41" s="414"/>
      <c r="D41" s="205"/>
      <c r="E41" s="208"/>
      <c r="F41" s="230"/>
      <c r="G41" s="198"/>
      <c r="H41" s="377"/>
      <c r="I41" s="231"/>
    </row>
    <row r="42" spans="1:10" ht="15.75">
      <c r="A42" s="197"/>
      <c r="B42" s="204"/>
      <c r="C42" s="199"/>
      <c r="D42" s="205"/>
      <c r="E42" s="209"/>
      <c r="F42" s="210"/>
      <c r="G42" s="204"/>
      <c r="H42" s="377"/>
      <c r="I42" s="211"/>
    </row>
    <row r="43" spans="1:10" ht="15.75">
      <c r="A43" s="197"/>
      <c r="B43" s="204"/>
      <c r="C43" s="199"/>
      <c r="D43" s="232"/>
      <c r="E43" s="233"/>
      <c r="F43" s="234"/>
      <c r="G43" s="204"/>
      <c r="H43" s="377"/>
      <c r="I43" s="235"/>
    </row>
    <row r="44" spans="1:10" ht="15.75">
      <c r="A44" s="197"/>
      <c r="B44" s="204"/>
      <c r="C44" s="199"/>
      <c r="D44" s="232"/>
      <c r="E44" s="233"/>
      <c r="F44" s="234"/>
      <c r="G44" s="204"/>
      <c r="H44" s="163"/>
      <c r="I44" s="236"/>
    </row>
    <row r="45" spans="1:10" ht="15.75">
      <c r="A45" s="197"/>
      <c r="B45" s="204"/>
      <c r="C45" s="199"/>
      <c r="D45" s="232"/>
      <c r="E45" s="233"/>
      <c r="F45" s="234"/>
      <c r="G45" s="199"/>
      <c r="H45" s="163"/>
      <c r="I45" s="235"/>
    </row>
    <row r="46" spans="1:10" ht="15.75">
      <c r="A46" s="197"/>
      <c r="B46" s="204"/>
      <c r="C46" s="237"/>
      <c r="D46" s="238"/>
      <c r="E46" s="239"/>
      <c r="F46" s="240"/>
      <c r="G46" s="241"/>
      <c r="H46" s="163"/>
      <c r="I46" s="242"/>
    </row>
    <row r="47" spans="1:10" ht="15.75">
      <c r="A47" s="197"/>
      <c r="B47" s="204"/>
      <c r="C47" s="243"/>
      <c r="D47" s="243"/>
      <c r="E47" s="206"/>
      <c r="F47" s="243"/>
      <c r="G47" s="244"/>
      <c r="H47" s="163"/>
      <c r="I47" s="245"/>
    </row>
    <row r="48" spans="1:10" ht="15.75">
      <c r="A48" s="197"/>
      <c r="B48" s="198"/>
      <c r="C48" s="246"/>
      <c r="D48" s="247"/>
      <c r="E48" s="248"/>
      <c r="F48" s="249"/>
      <c r="G48" s="250"/>
      <c r="H48" s="163"/>
      <c r="I48" s="251"/>
    </row>
    <row r="49" spans="1:9" ht="15.75">
      <c r="A49" s="197"/>
      <c r="B49" s="198"/>
      <c r="C49" s="199"/>
      <c r="D49" s="200"/>
      <c r="E49" s="248"/>
      <c r="F49" s="199"/>
      <c r="G49" s="202"/>
      <c r="H49" s="163"/>
      <c r="I49" s="5"/>
    </row>
    <row r="50" spans="1:9" ht="15.75">
      <c r="A50" s="197"/>
      <c r="B50" s="198"/>
      <c r="C50" s="199"/>
      <c r="D50" s="200"/>
      <c r="E50" s="201"/>
      <c r="F50" s="199"/>
      <c r="G50" s="202"/>
      <c r="H50" s="163"/>
      <c r="I50" s="5"/>
    </row>
    <row r="51" spans="1:9" ht="15.75">
      <c r="A51" s="197"/>
      <c r="B51" s="198"/>
      <c r="C51" s="417"/>
      <c r="D51" s="252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8"/>
      <c r="E52" s="253"/>
      <c r="F52" s="254"/>
      <c r="G52" s="203"/>
      <c r="H52" s="163"/>
      <c r="I52" s="255"/>
    </row>
    <row r="53" spans="1:9" ht="15.75">
      <c r="A53" s="197"/>
      <c r="B53" s="198"/>
      <c r="C53" s="199"/>
      <c r="D53" s="258"/>
      <c r="E53" s="253"/>
      <c r="F53" s="254"/>
      <c r="G53" s="203"/>
      <c r="H53" s="163"/>
      <c r="I53" s="255"/>
    </row>
    <row r="54" spans="1:9" ht="15.75">
      <c r="A54" s="197"/>
      <c r="B54" s="198"/>
      <c r="C54" s="199"/>
      <c r="D54" s="259"/>
      <c r="E54" s="253"/>
      <c r="F54" s="254"/>
      <c r="G54" s="203"/>
      <c r="H54" s="163"/>
      <c r="I54" s="1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5" spans="2:2">
      <c r="B155" s="96"/>
    </row>
    <row r="156" spans="2:2">
      <c r="B156" s="96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</sheetData>
  <protectedRanges>
    <protectedRange sqref="E47 D10:E12 D14:E42" name="Intervalo2_2_1_2_1"/>
    <protectedRange sqref="D46:E46" name="Intervalo2_2_1_1_1_1"/>
    <protectedRange sqref="D49" name="Intervalo3_1_1_1_1"/>
    <protectedRange sqref="D2:E9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4" r:id="rId2" xr:uid="{00000000-0004-0000-0E00-000000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8"/>
  <sheetViews>
    <sheetView zoomScale="90" zoomScaleNormal="90" workbookViewId="0">
      <selection sqref="A1:I12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5" t="s">
        <v>171</v>
      </c>
      <c r="B1" s="505" t="s">
        <v>172</v>
      </c>
      <c r="C1" s="506" t="s">
        <v>226</v>
      </c>
      <c r="D1" s="506" t="s">
        <v>220</v>
      </c>
      <c r="E1" s="506" t="s">
        <v>227</v>
      </c>
      <c r="F1" s="506" t="s">
        <v>222</v>
      </c>
      <c r="G1" s="506" t="s">
        <v>228</v>
      </c>
      <c r="H1" s="506" t="s">
        <v>229</v>
      </c>
      <c r="I1" s="506" t="s">
        <v>230</v>
      </c>
    </row>
    <row r="2" spans="1:10" ht="15.75" customHeight="1">
      <c r="A2" s="555" t="s">
        <v>519</v>
      </c>
      <c r="B2" s="556" t="s">
        <v>517</v>
      </c>
      <c r="C2" s="557">
        <v>31145185000156</v>
      </c>
      <c r="D2" s="558" t="s">
        <v>524</v>
      </c>
      <c r="E2" s="559" t="s">
        <v>738</v>
      </c>
      <c r="F2" s="560">
        <v>45018</v>
      </c>
      <c r="G2" s="561" t="s">
        <v>737</v>
      </c>
      <c r="H2" s="562">
        <v>7000</v>
      </c>
      <c r="I2" s="563" t="s">
        <v>751</v>
      </c>
      <c r="J2" s="2"/>
    </row>
    <row r="3" spans="1:10" ht="15.75" customHeight="1">
      <c r="A3" s="531" t="s">
        <v>519</v>
      </c>
      <c r="B3" s="162" t="s">
        <v>517</v>
      </c>
      <c r="C3" s="511" t="s">
        <v>641</v>
      </c>
      <c r="D3" s="514" t="s">
        <v>527</v>
      </c>
      <c r="E3" s="515" t="s">
        <v>764</v>
      </c>
      <c r="F3" s="516">
        <v>45139</v>
      </c>
      <c r="G3" s="517" t="s">
        <v>745</v>
      </c>
      <c r="H3" s="510">
        <v>0</v>
      </c>
      <c r="I3" s="564" t="s">
        <v>780</v>
      </c>
      <c r="J3" s="97"/>
    </row>
    <row r="4" spans="1:10" ht="15.75" customHeight="1">
      <c r="A4" s="531" t="s">
        <v>519</v>
      </c>
      <c r="B4" s="162" t="s">
        <v>517</v>
      </c>
      <c r="C4" s="513">
        <v>31675417000188</v>
      </c>
      <c r="D4" s="514" t="s">
        <v>539</v>
      </c>
      <c r="E4" s="515" t="s">
        <v>738</v>
      </c>
      <c r="F4" s="516">
        <v>45018</v>
      </c>
      <c r="G4" s="517" t="s">
        <v>737</v>
      </c>
      <c r="H4" s="510">
        <v>1555.88</v>
      </c>
      <c r="I4" s="565" t="s">
        <v>752</v>
      </c>
      <c r="J4" s="97"/>
    </row>
    <row r="5" spans="1:10" ht="15.75" customHeight="1">
      <c r="A5" s="531" t="s">
        <v>519</v>
      </c>
      <c r="B5" s="162" t="s">
        <v>517</v>
      </c>
      <c r="C5" s="512" t="s">
        <v>640</v>
      </c>
      <c r="D5" s="514" t="s">
        <v>743</v>
      </c>
      <c r="E5" s="515" t="s">
        <v>649</v>
      </c>
      <c r="F5" s="518">
        <v>45018</v>
      </c>
      <c r="G5" s="519">
        <v>45383</v>
      </c>
      <c r="H5" s="510">
        <v>1205</v>
      </c>
      <c r="I5" s="565" t="s">
        <v>750</v>
      </c>
    </row>
    <row r="6" spans="1:10" ht="15.75" customHeight="1">
      <c r="A6" s="531" t="s">
        <v>519</v>
      </c>
      <c r="B6" s="162" t="s">
        <v>517</v>
      </c>
      <c r="C6" s="256" t="s">
        <v>522</v>
      </c>
      <c r="D6" s="514" t="s">
        <v>530</v>
      </c>
      <c r="E6" s="515" t="s">
        <v>738</v>
      </c>
      <c r="F6" s="516">
        <v>45018</v>
      </c>
      <c r="G6" s="517" t="s">
        <v>737</v>
      </c>
      <c r="H6" s="510">
        <v>450</v>
      </c>
      <c r="I6" s="565" t="s">
        <v>749</v>
      </c>
    </row>
    <row r="7" spans="1:10" ht="15.75" customHeight="1">
      <c r="A7" s="531" t="s">
        <v>519</v>
      </c>
      <c r="B7" s="162" t="s">
        <v>517</v>
      </c>
      <c r="C7" s="256" t="s">
        <v>644</v>
      </c>
      <c r="D7" s="520" t="s">
        <v>734</v>
      </c>
      <c r="E7" s="515" t="s">
        <v>649</v>
      </c>
      <c r="F7" s="518">
        <v>45018</v>
      </c>
      <c r="G7" s="519">
        <v>45384</v>
      </c>
      <c r="H7" s="510">
        <v>13000</v>
      </c>
      <c r="I7" s="565" t="s">
        <v>746</v>
      </c>
    </row>
    <row r="8" spans="1:10" ht="14.25" customHeight="1">
      <c r="A8" s="531" t="s">
        <v>519</v>
      </c>
      <c r="B8" s="162" t="s">
        <v>517</v>
      </c>
      <c r="C8" s="512" t="s">
        <v>645</v>
      </c>
      <c r="D8" s="521" t="s">
        <v>542</v>
      </c>
      <c r="E8" s="515" t="s">
        <v>649</v>
      </c>
      <c r="F8" s="516">
        <v>45018</v>
      </c>
      <c r="G8" s="522" t="s">
        <v>737</v>
      </c>
      <c r="H8" s="510">
        <v>0</v>
      </c>
      <c r="I8" s="564" t="s">
        <v>748</v>
      </c>
    </row>
    <row r="9" spans="1:10">
      <c r="A9" s="531" t="s">
        <v>519</v>
      </c>
      <c r="B9" s="162" t="s">
        <v>517</v>
      </c>
      <c r="C9" s="334">
        <v>19105205000160</v>
      </c>
      <c r="D9" s="523" t="s">
        <v>736</v>
      </c>
      <c r="E9" s="515" t="s">
        <v>649</v>
      </c>
      <c r="F9" s="524">
        <v>45039</v>
      </c>
      <c r="G9" s="516">
        <v>45405</v>
      </c>
      <c r="H9" s="510">
        <v>0</v>
      </c>
      <c r="I9" s="564" t="s">
        <v>747</v>
      </c>
    </row>
    <row r="10" spans="1:10">
      <c r="A10" s="531" t="s">
        <v>519</v>
      </c>
      <c r="B10" s="162" t="s">
        <v>517</v>
      </c>
      <c r="C10" s="257" t="s">
        <v>643</v>
      </c>
      <c r="D10" s="523" t="s">
        <v>744</v>
      </c>
      <c r="E10" s="515" t="s">
        <v>738</v>
      </c>
      <c r="F10" s="516">
        <v>44986</v>
      </c>
      <c r="G10" s="517" t="s">
        <v>745</v>
      </c>
      <c r="H10" s="510">
        <v>7000</v>
      </c>
      <c r="I10" s="564" t="s">
        <v>753</v>
      </c>
    </row>
    <row r="11" spans="1:10" ht="14.25" customHeight="1">
      <c r="A11" s="531" t="s">
        <v>519</v>
      </c>
      <c r="B11" s="162" t="s">
        <v>517</v>
      </c>
      <c r="C11" s="257" t="s">
        <v>762</v>
      </c>
      <c r="D11" s="553" t="s">
        <v>763</v>
      </c>
      <c r="E11" s="554" t="s">
        <v>764</v>
      </c>
      <c r="F11" s="257" t="s">
        <v>765</v>
      </c>
      <c r="G11" s="257" t="s">
        <v>766</v>
      </c>
      <c r="H11" s="510">
        <v>0</v>
      </c>
      <c r="I11" s="564" t="s">
        <v>760</v>
      </c>
    </row>
    <row r="12" spans="1:10" ht="15.75" thickBot="1">
      <c r="A12" s="566" t="s">
        <v>519</v>
      </c>
      <c r="B12" s="567" t="s">
        <v>517</v>
      </c>
      <c r="C12" s="568" t="s">
        <v>768</v>
      </c>
      <c r="D12" s="569" t="s">
        <v>769</v>
      </c>
      <c r="E12" s="570" t="s">
        <v>649</v>
      </c>
      <c r="F12" s="568" t="s">
        <v>770</v>
      </c>
      <c r="G12" s="568" t="s">
        <v>771</v>
      </c>
      <c r="H12" s="571">
        <v>10000</v>
      </c>
      <c r="I12" s="572" t="s">
        <v>772</v>
      </c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</sheetData>
  <protectedRanges>
    <protectedRange sqref="D8" name="Intervalo2_1_1_1_1_1_1_1_1"/>
    <protectedRange sqref="D7" name="Intervalo2_2_1_1_2_1_1_1_1"/>
    <protectedRange sqref="D9:D10" name="Intervalo2_2_1_2_1"/>
    <protectedRange sqref="D2:E2 E3:E10" name="Intervalo2_2_1_2_1_1_5_1"/>
    <protectedRange sqref="D3" name="Intervalo2_2_1_2_1_1_1_1_1"/>
    <protectedRange sqref="D4" name="Intervalo2_2_1_2_1_1_2_1_1"/>
    <protectedRange sqref="D5" name="Intervalo2_2_1_2_1_1_3_1_1"/>
    <protectedRange sqref="D6" name="Intervalo2_2_1_2_1_1_4_1_1"/>
    <protectedRange sqref="I2:I3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9" r:id="rId2" xr:uid="{00000000-0004-0000-0F00-000000000000}"/>
    <hyperlink ref="I10" r:id="rId3" xr:uid="{00000000-0004-0000-0F00-000001000000}"/>
    <hyperlink ref="I11" r:id="rId4" xr:uid="{00000000-0004-0000-0F00-000002000000}"/>
    <hyperlink ref="I12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11" zoomScale="90" zoomScaleNormal="90" workbookViewId="0">
      <selection activeCell="D35" sqref="D35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68" t="s">
        <v>0</v>
      </c>
      <c r="B7" s="968"/>
      <c r="C7" s="968"/>
      <c r="D7" s="968"/>
      <c r="E7" s="968"/>
      <c r="F7" s="968"/>
      <c r="G7" s="968"/>
      <c r="H7" s="968"/>
      <c r="I7" s="968"/>
      <c r="J7" s="968"/>
      <c r="K7" s="968"/>
      <c r="L7" s="968"/>
    </row>
    <row r="8" spans="1:14" ht="21" customHeight="1">
      <c r="A8" s="968" t="s">
        <v>1</v>
      </c>
      <c r="B8" s="968"/>
      <c r="C8" s="968"/>
      <c r="D8" s="968"/>
      <c r="E8" s="968"/>
      <c r="F8" s="968"/>
      <c r="G8" s="968"/>
      <c r="H8" s="968"/>
      <c r="I8" s="968"/>
      <c r="J8" s="968"/>
      <c r="K8" s="968"/>
      <c r="L8" s="968"/>
    </row>
    <row r="9" spans="1:14" ht="21" customHeight="1">
      <c r="A9" s="1017" t="s">
        <v>4</v>
      </c>
      <c r="B9" s="1017"/>
      <c r="C9" s="1017"/>
      <c r="D9" s="1017"/>
      <c r="E9" s="1017"/>
      <c r="F9" s="1017"/>
      <c r="G9" s="1017"/>
      <c r="H9" s="1017"/>
      <c r="I9" s="1017"/>
      <c r="J9" s="1017"/>
      <c r="K9" s="1017"/>
      <c r="L9" s="1017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23" t="s">
        <v>244</v>
      </c>
      <c r="B11" s="1023"/>
      <c r="C11" s="1023"/>
      <c r="D11" s="1023"/>
      <c r="E11" s="1023"/>
      <c r="F11" s="1023"/>
      <c r="G11" s="1023"/>
      <c r="H11" s="1023"/>
      <c r="I11" s="1023"/>
      <c r="J11" s="1023"/>
      <c r="K11" s="1023"/>
      <c r="L11" s="1023"/>
      <c r="M11" s="1024" t="s">
        <v>406</v>
      </c>
      <c r="N11" s="1024"/>
    </row>
    <row r="12" spans="1:14" ht="21" customHeight="1">
      <c r="A12" s="1025" t="s">
        <v>6</v>
      </c>
      <c r="B12" s="1025"/>
      <c r="C12" s="1025"/>
      <c r="D12" s="1025"/>
      <c r="E12" s="1025"/>
      <c r="F12" s="1025"/>
      <c r="G12" s="1025" t="s">
        <v>232</v>
      </c>
      <c r="H12" s="1025"/>
      <c r="I12" s="1025"/>
      <c r="J12" s="1025"/>
      <c r="K12" s="1025"/>
      <c r="L12" s="1025"/>
      <c r="M12" s="965" t="s">
        <v>233</v>
      </c>
      <c r="N12" s="965"/>
    </row>
    <row r="13" spans="1:14" ht="23.25" customHeight="1">
      <c r="A13" s="1026" t="s">
        <v>513</v>
      </c>
      <c r="B13" s="1027"/>
      <c r="C13" s="1027"/>
      <c r="D13" s="1027"/>
      <c r="E13" s="1027"/>
      <c r="F13" s="1028"/>
      <c r="G13" s="966" t="s">
        <v>512</v>
      </c>
      <c r="H13" s="966"/>
      <c r="I13" s="966"/>
      <c r="J13" s="966"/>
      <c r="K13" s="966"/>
      <c r="L13" s="966"/>
      <c r="M13" s="1029" t="s">
        <v>847</v>
      </c>
      <c r="N13" s="1029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30" t="s">
        <v>245</v>
      </c>
      <c r="B16" s="1031"/>
      <c r="C16" s="1031"/>
      <c r="D16" s="1031"/>
      <c r="E16" s="1031"/>
      <c r="F16" s="1031"/>
      <c r="G16" s="1031"/>
      <c r="H16" s="1031"/>
      <c r="I16" s="1031"/>
      <c r="J16" s="1031"/>
      <c r="K16" s="1031"/>
      <c r="L16" s="1031"/>
      <c r="M16" s="1031"/>
      <c r="N16" s="1031"/>
    </row>
    <row r="17" spans="1:14">
      <c r="A17" s="1034" t="s">
        <v>244</v>
      </c>
      <c r="B17" s="1035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34"/>
      <c r="B18" s="1035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36" t="s">
        <v>261</v>
      </c>
      <c r="C19" s="72">
        <v>3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1:14" ht="25.5">
      <c r="A20" s="73" t="s">
        <v>262</v>
      </c>
      <c r="B20" s="1036"/>
      <c r="C20" s="192">
        <v>40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</row>
    <row r="21" spans="1:14">
      <c r="A21" s="71" t="s">
        <v>263</v>
      </c>
      <c r="B21" s="1036"/>
      <c r="C21" s="192">
        <v>32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1032" t="s">
        <v>264</v>
      </c>
      <c r="B22" s="1032"/>
      <c r="C22" s="74">
        <f t="shared" ref="C22:N22" si="0">SUM(C19:C21)</f>
        <v>75</v>
      </c>
      <c r="D22" s="74">
        <f t="shared" si="0"/>
        <v>0</v>
      </c>
      <c r="E22" s="74">
        <f t="shared" si="0"/>
        <v>0</v>
      </c>
      <c r="F22" s="74">
        <f t="shared" si="0"/>
        <v>0</v>
      </c>
      <c r="G22" s="74">
        <f t="shared" si="0"/>
        <v>0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37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37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32" t="s">
        <v>268</v>
      </c>
      <c r="B25" s="1032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33" t="s">
        <v>269</v>
      </c>
      <c r="B27" s="1033"/>
      <c r="C27" s="76">
        <f t="shared" ref="C27:N27" si="2">C25+C22</f>
        <v>75</v>
      </c>
      <c r="D27" s="76">
        <f t="shared" si="2"/>
        <v>0</v>
      </c>
      <c r="E27" s="76">
        <f t="shared" si="2"/>
        <v>0</v>
      </c>
      <c r="F27" s="76">
        <f t="shared" si="2"/>
        <v>0</v>
      </c>
      <c r="G27" s="76">
        <f t="shared" si="2"/>
        <v>0</v>
      </c>
      <c r="H27" s="76">
        <f t="shared" si="2"/>
        <v>0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16:N16"/>
    <mergeCell ref="A22:B22"/>
    <mergeCell ref="A25:B25"/>
    <mergeCell ref="A27:B27"/>
    <mergeCell ref="A17:A18"/>
    <mergeCell ref="B17:B18"/>
    <mergeCell ref="B19:B21"/>
    <mergeCell ref="B23:B24"/>
    <mergeCell ref="A12:F12"/>
    <mergeCell ref="G12:L12"/>
    <mergeCell ref="M12:N12"/>
    <mergeCell ref="A13:F13"/>
    <mergeCell ref="G13:L13"/>
    <mergeCell ref="M13:N13"/>
    <mergeCell ref="A7:L7"/>
    <mergeCell ref="A8:L8"/>
    <mergeCell ref="A9:L9"/>
    <mergeCell ref="A11:L11"/>
    <mergeCell ref="M11:N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zoomScale="89" zoomScaleNormal="89" workbookViewId="0">
      <selection activeCell="A11" sqref="A11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40" t="s">
        <v>0</v>
      </c>
      <c r="B2" s="1040"/>
      <c r="C2" s="1040"/>
      <c r="D2" s="1040"/>
      <c r="E2" s="1040"/>
      <c r="F2" s="1040"/>
    </row>
    <row r="3" spans="1:6" ht="15.75" customHeight="1">
      <c r="A3" s="1040" t="s">
        <v>1</v>
      </c>
      <c r="B3" s="1040"/>
      <c r="C3" s="1040"/>
      <c r="D3" s="1040"/>
      <c r="E3" s="1040"/>
      <c r="F3" s="1040"/>
    </row>
    <row r="4" spans="1:6" ht="15" customHeight="1">
      <c r="A4" s="1040" t="s">
        <v>4</v>
      </c>
      <c r="B4" s="1040"/>
      <c r="C4" s="1040"/>
      <c r="D4" s="1040"/>
      <c r="E4" s="1040"/>
      <c r="F4" s="1040"/>
    </row>
    <row r="5" spans="1:6" ht="18.75">
      <c r="A5" s="436"/>
      <c r="B5" s="436"/>
      <c r="C5" s="436"/>
      <c r="D5" s="436"/>
      <c r="E5" s="436"/>
      <c r="F5" s="436"/>
    </row>
    <row r="6" spans="1:6" ht="18.75">
      <c r="A6" s="436"/>
      <c r="B6" s="436"/>
      <c r="C6" s="436"/>
      <c r="D6" s="436"/>
      <c r="E6" s="436"/>
      <c r="F6" s="436"/>
    </row>
    <row r="7" spans="1:6" ht="61.5" customHeight="1">
      <c r="A7" s="1041" t="s">
        <v>657</v>
      </c>
      <c r="B7" s="1042"/>
      <c r="C7" s="1042"/>
      <c r="D7" s="1042"/>
      <c r="E7" s="1042"/>
      <c r="F7" s="1042"/>
    </row>
    <row r="9" spans="1:6">
      <c r="A9" s="50" t="s">
        <v>658</v>
      </c>
      <c r="B9" s="50" t="s">
        <v>659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6">
        <v>45306</v>
      </c>
      <c r="B10" s="427">
        <v>17867203450</v>
      </c>
      <c r="C10" s="427" t="s">
        <v>773</v>
      </c>
      <c r="D10" s="427" t="s">
        <v>774</v>
      </c>
      <c r="E10" s="428">
        <v>147.27000000000001</v>
      </c>
      <c r="F10" s="428"/>
    </row>
    <row r="11" spans="1:6" ht="20.25" customHeight="1">
      <c r="A11" s="426">
        <v>45307</v>
      </c>
      <c r="B11" s="429">
        <v>29857734</v>
      </c>
      <c r="C11" s="427" t="s">
        <v>773</v>
      </c>
      <c r="D11" s="427" t="s">
        <v>774</v>
      </c>
      <c r="E11" s="441">
        <v>384.97</v>
      </c>
      <c r="F11" s="428"/>
    </row>
    <row r="12" spans="1:6" ht="20.25" customHeight="1">
      <c r="A12" s="426">
        <v>45307</v>
      </c>
      <c r="B12" s="429">
        <v>442774509</v>
      </c>
      <c r="C12" s="427" t="s">
        <v>773</v>
      </c>
      <c r="D12" s="427" t="s">
        <v>774</v>
      </c>
      <c r="E12" s="428">
        <v>475.49</v>
      </c>
      <c r="F12" s="428"/>
    </row>
    <row r="13" spans="1:6" ht="20.25" customHeight="1">
      <c r="A13" s="426">
        <v>45299</v>
      </c>
      <c r="B13" s="429">
        <v>27612</v>
      </c>
      <c r="C13" s="427" t="s">
        <v>938</v>
      </c>
      <c r="D13" s="427"/>
      <c r="E13" s="428">
        <v>189.6</v>
      </c>
      <c r="F13" s="428"/>
    </row>
    <row r="14" spans="1:6" ht="20.25" customHeight="1">
      <c r="A14" s="426">
        <v>45299</v>
      </c>
      <c r="B14" s="429">
        <v>27183</v>
      </c>
      <c r="C14" s="427" t="s">
        <v>935</v>
      </c>
      <c r="D14" s="427" t="s">
        <v>397</v>
      </c>
      <c r="E14" s="428">
        <v>5779.37</v>
      </c>
      <c r="F14" s="428">
        <v>0</v>
      </c>
    </row>
    <row r="15" spans="1:6" ht="20.25" customHeight="1">
      <c r="A15" s="426">
        <v>45301</v>
      </c>
      <c r="B15" s="427">
        <v>27206</v>
      </c>
      <c r="C15" s="427" t="s">
        <v>934</v>
      </c>
      <c r="D15" s="427" t="s">
        <v>397</v>
      </c>
      <c r="E15" s="428">
        <v>2070.3200000000002</v>
      </c>
      <c r="F15" s="428">
        <v>0</v>
      </c>
    </row>
    <row r="16" spans="1:6" ht="20.25" customHeight="1">
      <c r="A16" s="426">
        <v>45296</v>
      </c>
      <c r="B16" s="427">
        <v>27117</v>
      </c>
      <c r="C16" s="427" t="s">
        <v>936</v>
      </c>
      <c r="D16" s="427" t="s">
        <v>937</v>
      </c>
      <c r="E16" s="428">
        <v>1381.03</v>
      </c>
      <c r="F16" s="428"/>
    </row>
    <row r="17" spans="1:6" ht="20.25" customHeight="1">
      <c r="A17" s="426"/>
      <c r="B17" s="430"/>
      <c r="C17" s="430"/>
      <c r="D17" s="430"/>
      <c r="E17" s="431">
        <v>0</v>
      </c>
      <c r="F17" s="431"/>
    </row>
    <row r="18" spans="1:6" ht="20.25" customHeight="1">
      <c r="A18" s="426"/>
      <c r="B18" s="430"/>
      <c r="C18" s="430"/>
      <c r="D18" s="430"/>
      <c r="E18" s="431">
        <v>0</v>
      </c>
      <c r="F18" s="431"/>
    </row>
    <row r="19" spans="1:6" ht="20.25" customHeight="1">
      <c r="A19" s="426"/>
      <c r="B19" s="430"/>
      <c r="C19" s="430"/>
      <c r="D19" s="430"/>
      <c r="E19" s="431">
        <v>0</v>
      </c>
      <c r="F19" s="431"/>
    </row>
    <row r="20" spans="1:6" ht="20.25" customHeight="1">
      <c r="A20" s="426"/>
      <c r="B20" s="427"/>
      <c r="C20" s="427"/>
      <c r="D20" s="427" t="s">
        <v>767</v>
      </c>
      <c r="E20" s="428">
        <v>0</v>
      </c>
      <c r="F20" s="428">
        <v>90.38</v>
      </c>
    </row>
    <row r="21" spans="1:6" ht="20.25" customHeight="1">
      <c r="A21" s="432"/>
      <c r="B21" s="427"/>
      <c r="C21" s="427"/>
      <c r="D21" s="427"/>
      <c r="E21" s="428">
        <v>0</v>
      </c>
      <c r="F21" s="428"/>
    </row>
    <row r="22" spans="1:6" ht="20.25" customHeight="1">
      <c r="A22" s="426"/>
      <c r="B22" s="430"/>
      <c r="C22" s="430"/>
      <c r="D22" s="430"/>
      <c r="E22" s="431">
        <v>0</v>
      </c>
      <c r="F22" s="431"/>
    </row>
    <row r="23" spans="1:6" ht="20.25" customHeight="1">
      <c r="A23" s="426"/>
      <c r="B23" s="430"/>
      <c r="C23" s="430"/>
      <c r="D23" s="430"/>
      <c r="E23" s="431">
        <v>0</v>
      </c>
      <c r="F23" s="431"/>
    </row>
    <row r="24" spans="1:6" ht="20.25" customHeight="1">
      <c r="A24" s="426"/>
      <c r="B24" s="430"/>
      <c r="C24" s="430"/>
      <c r="D24" s="430"/>
      <c r="E24" s="431">
        <v>0</v>
      </c>
      <c r="F24" s="431"/>
    </row>
    <row r="25" spans="1:6" ht="20.25" customHeight="1">
      <c r="A25" s="432"/>
      <c r="B25" s="427"/>
      <c r="C25" s="427"/>
      <c r="D25" s="427"/>
      <c r="E25" s="428">
        <v>0</v>
      </c>
      <c r="F25" s="428"/>
    </row>
    <row r="26" spans="1:6" ht="20.25" customHeight="1">
      <c r="A26" s="432"/>
      <c r="B26" s="427"/>
      <c r="C26" s="427"/>
      <c r="D26" s="427"/>
      <c r="E26" s="428">
        <v>0</v>
      </c>
      <c r="F26" s="428"/>
    </row>
    <row r="27" spans="1:6" ht="20.25" customHeight="1">
      <c r="A27" s="432"/>
      <c r="B27" s="427"/>
      <c r="C27" s="427"/>
      <c r="D27" s="427"/>
      <c r="E27" s="428">
        <v>0</v>
      </c>
      <c r="F27" s="428">
        <v>0</v>
      </c>
    </row>
    <row r="28" spans="1:6" ht="20.25" customHeight="1">
      <c r="A28" s="432"/>
      <c r="B28" s="427"/>
      <c r="C28" s="427"/>
      <c r="D28" s="427"/>
      <c r="E28" s="428"/>
      <c r="F28" s="428"/>
    </row>
    <row r="29" spans="1:6" ht="20.25" customHeight="1">
      <c r="A29" s="426"/>
      <c r="B29" s="430"/>
      <c r="C29" s="430"/>
      <c r="D29" s="430"/>
      <c r="E29" s="431">
        <v>0</v>
      </c>
      <c r="F29" s="431">
        <v>0</v>
      </c>
    </row>
    <row r="30" spans="1:6" ht="20.25" customHeight="1">
      <c r="A30" s="430"/>
      <c r="B30" s="430"/>
      <c r="C30" s="430"/>
      <c r="D30" s="430"/>
      <c r="E30" s="431">
        <v>0</v>
      </c>
      <c r="F30" s="431"/>
    </row>
    <row r="31" spans="1:6" ht="20.25" customHeight="1" thickBot="1">
      <c r="A31" s="1043" t="s">
        <v>660</v>
      </c>
      <c r="B31" s="1044"/>
      <c r="C31" s="1044"/>
      <c r="D31" s="1045"/>
      <c r="E31" s="433">
        <f>SUM(E10:E30)</f>
        <v>10428.050000000001</v>
      </c>
      <c r="F31" s="433">
        <f>SUM(F10:F30)</f>
        <v>90.38</v>
      </c>
    </row>
    <row r="32" spans="1:6" ht="20.25" customHeight="1">
      <c r="E32" s="434" t="s">
        <v>105</v>
      </c>
      <c r="F32" s="437">
        <f>SUM(E31-F31)</f>
        <v>10337.670000000002</v>
      </c>
    </row>
    <row r="33" spans="1:6">
      <c r="B33" s="435"/>
      <c r="C33" s="435"/>
      <c r="D33" s="435"/>
      <c r="E33" s="435"/>
    </row>
    <row r="36" spans="1:6">
      <c r="A36" s="1038" t="s">
        <v>127</v>
      </c>
      <c r="B36" s="1038"/>
      <c r="C36" s="1038"/>
      <c r="D36" s="1038"/>
      <c r="E36" s="1038"/>
      <c r="F36" s="1038"/>
    </row>
    <row r="37" spans="1:6">
      <c r="A37" s="1038" t="s">
        <v>128</v>
      </c>
      <c r="B37" s="1038"/>
      <c r="C37" s="1038"/>
      <c r="D37" s="1038"/>
      <c r="E37" s="1038"/>
      <c r="F37" s="1038"/>
    </row>
    <row r="38" spans="1:6">
      <c r="B38" s="1039"/>
      <c r="C38" s="1039"/>
      <c r="D38" s="1039"/>
    </row>
    <row r="39" spans="1:6">
      <c r="B39" s="1039"/>
      <c r="C39" s="1039"/>
      <c r="D39" s="1039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zoomScale="85" zoomScaleNormal="85" workbookViewId="0">
      <selection activeCell="A8" sqref="A8:G8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8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8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43" t="s">
        <v>0</v>
      </c>
      <c r="B2" s="943"/>
      <c r="C2" s="943"/>
      <c r="D2" s="943"/>
      <c r="E2" s="943"/>
      <c r="F2" s="943"/>
      <c r="G2" s="943"/>
    </row>
    <row r="3" spans="1:7" ht="15.75" customHeight="1">
      <c r="A3" s="943" t="s">
        <v>1</v>
      </c>
      <c r="B3" s="943"/>
      <c r="C3" s="943"/>
      <c r="D3" s="943"/>
      <c r="E3" s="943"/>
      <c r="F3" s="943"/>
      <c r="G3" s="943"/>
    </row>
    <row r="4" spans="1:7" ht="15" customHeight="1">
      <c r="A4" s="944" t="s">
        <v>331</v>
      </c>
      <c r="B4" s="944"/>
      <c r="C4" s="944"/>
      <c r="D4" s="944"/>
      <c r="E4" s="944"/>
      <c r="F4" s="944"/>
      <c r="G4" s="944"/>
    </row>
    <row r="5" spans="1:7" ht="20.25" customHeight="1">
      <c r="B5" s="3"/>
      <c r="C5" s="3"/>
      <c r="D5" s="3"/>
    </row>
    <row r="6" spans="1:7" ht="41.25" customHeight="1">
      <c r="A6" s="1046" t="s">
        <v>514</v>
      </c>
      <c r="B6" s="1047"/>
      <c r="C6" s="1047"/>
      <c r="D6" s="1047"/>
      <c r="E6" s="1047"/>
      <c r="F6" s="1047"/>
      <c r="G6" s="1048"/>
    </row>
    <row r="8" spans="1:7" ht="28.5" customHeight="1">
      <c r="A8" s="1049" t="s">
        <v>848</v>
      </c>
      <c r="B8" s="1050"/>
      <c r="C8" s="1050"/>
      <c r="D8" s="1050"/>
      <c r="E8" s="1050"/>
      <c r="F8" s="1050"/>
      <c r="G8" s="1051"/>
    </row>
    <row r="9" spans="1:7" ht="30.75" customHeight="1">
      <c r="A9" s="1052" t="s">
        <v>332</v>
      </c>
      <c r="B9" s="1052"/>
      <c r="C9" s="1052"/>
      <c r="E9" s="1053" t="s">
        <v>333</v>
      </c>
      <c r="F9" s="1053"/>
      <c r="G9" s="1053"/>
    </row>
    <row r="10" spans="1:7" ht="27.75" customHeight="1">
      <c r="A10" s="1066" t="s">
        <v>334</v>
      </c>
      <c r="B10" s="4" t="s">
        <v>335</v>
      </c>
      <c r="C10" s="418" t="s">
        <v>520</v>
      </c>
      <c r="E10" s="1054" t="s">
        <v>336</v>
      </c>
      <c r="F10" s="1054"/>
      <c r="G10" s="6">
        <v>1</v>
      </c>
    </row>
    <row r="11" spans="1:7" ht="27.75" customHeight="1">
      <c r="A11" s="1067"/>
      <c r="B11" s="4" t="s">
        <v>337</v>
      </c>
      <c r="C11" s="418" t="s">
        <v>520</v>
      </c>
      <c r="E11" s="1068" t="s">
        <v>338</v>
      </c>
      <c r="F11" s="7" t="s">
        <v>339</v>
      </c>
      <c r="G11" s="418" t="s">
        <v>520</v>
      </c>
    </row>
    <row r="12" spans="1:7" ht="38.25">
      <c r="A12" s="1067"/>
      <c r="B12" s="8" t="s">
        <v>340</v>
      </c>
      <c r="C12" s="418" t="s">
        <v>520</v>
      </c>
      <c r="E12" s="1069"/>
      <c r="F12" s="7" t="s">
        <v>341</v>
      </c>
      <c r="G12" s="418" t="s">
        <v>520</v>
      </c>
    </row>
    <row r="13" spans="1:7" ht="27.75" customHeight="1">
      <c r="A13" s="1067"/>
      <c r="B13" s="8" t="s">
        <v>342</v>
      </c>
      <c r="C13" s="418" t="s">
        <v>520</v>
      </c>
      <c r="E13" s="1069"/>
      <c r="F13" s="7" t="s">
        <v>343</v>
      </c>
      <c r="G13" s="418" t="s">
        <v>520</v>
      </c>
    </row>
    <row r="14" spans="1:7" ht="27.75" customHeight="1">
      <c r="A14" s="1067"/>
      <c r="B14" s="8" t="s">
        <v>344</v>
      </c>
      <c r="C14" s="418" t="s">
        <v>520</v>
      </c>
      <c r="E14" s="1069"/>
      <c r="F14" s="7" t="s">
        <v>21</v>
      </c>
      <c r="G14" s="418" t="s">
        <v>521</v>
      </c>
    </row>
    <row r="15" spans="1:7" ht="29.25" customHeight="1">
      <c r="A15" s="1067"/>
      <c r="B15" s="8" t="s">
        <v>345</v>
      </c>
      <c r="C15" s="418" t="s">
        <v>520</v>
      </c>
      <c r="E15" s="1069"/>
      <c r="F15" s="1061" t="s">
        <v>661</v>
      </c>
      <c r="G15" s="1064" t="s">
        <v>520</v>
      </c>
    </row>
    <row r="16" spans="1:7" ht="27" customHeight="1">
      <c r="A16" s="1067"/>
      <c r="B16" s="4" t="s">
        <v>346</v>
      </c>
      <c r="C16" s="418" t="s">
        <v>520</v>
      </c>
      <c r="E16" s="1069"/>
      <c r="F16" s="1062"/>
      <c r="G16" s="1064"/>
    </row>
    <row r="17" spans="1:7" ht="27" customHeight="1">
      <c r="A17" s="1067"/>
      <c r="B17" s="4" t="s">
        <v>348</v>
      </c>
      <c r="C17" s="418" t="s">
        <v>520</v>
      </c>
      <c r="E17" s="1069"/>
      <c r="F17" s="1063"/>
      <c r="G17" s="1064"/>
    </row>
    <row r="18" spans="1:7" ht="27.75" customHeight="1">
      <c r="A18" s="1067"/>
      <c r="B18" s="4" t="s">
        <v>350</v>
      </c>
      <c r="C18" s="418" t="s">
        <v>520</v>
      </c>
      <c r="E18" s="1069"/>
      <c r="F18" s="7" t="s">
        <v>347</v>
      </c>
      <c r="G18" s="439" t="s">
        <v>520</v>
      </c>
    </row>
    <row r="19" spans="1:7" ht="27.75" customHeight="1">
      <c r="A19" s="1067"/>
      <c r="B19" s="4" t="s">
        <v>352</v>
      </c>
      <c r="C19" s="418" t="s">
        <v>520</v>
      </c>
      <c r="E19" s="1069"/>
      <c r="F19" s="7" t="s">
        <v>349</v>
      </c>
      <c r="G19" s="418" t="s">
        <v>521</v>
      </c>
    </row>
    <row r="20" spans="1:7" ht="27.75" customHeight="1">
      <c r="A20" s="1067"/>
      <c r="B20" s="4" t="s">
        <v>354</v>
      </c>
      <c r="C20" s="418" t="s">
        <v>520</v>
      </c>
      <c r="E20" s="1069"/>
      <c r="F20" s="7" t="s">
        <v>351</v>
      </c>
      <c r="G20" s="418" t="s">
        <v>520</v>
      </c>
    </row>
    <row r="21" spans="1:7" ht="27.75" customHeight="1">
      <c r="A21" s="1067"/>
      <c r="B21" s="4" t="s">
        <v>356</v>
      </c>
      <c r="C21" s="418" t="s">
        <v>520</v>
      </c>
      <c r="E21" s="1069"/>
      <c r="F21" s="7" t="s">
        <v>353</v>
      </c>
      <c r="G21" s="418" t="s">
        <v>520</v>
      </c>
    </row>
    <row r="22" spans="1:7" ht="25.5">
      <c r="A22" s="1067"/>
      <c r="B22" s="4" t="s">
        <v>358</v>
      </c>
      <c r="C22" s="418" t="s">
        <v>520</v>
      </c>
      <c r="E22" s="1069"/>
      <c r="F22" s="7" t="s">
        <v>355</v>
      </c>
      <c r="G22" s="418" t="s">
        <v>520</v>
      </c>
    </row>
    <row r="23" spans="1:7" ht="25.5">
      <c r="A23" s="1067"/>
      <c r="B23" s="4" t="s">
        <v>351</v>
      </c>
      <c r="C23" s="418" t="s">
        <v>520</v>
      </c>
      <c r="E23" s="1069"/>
      <c r="F23" s="7" t="s">
        <v>357</v>
      </c>
      <c r="G23" s="418" t="s">
        <v>520</v>
      </c>
    </row>
    <row r="24" spans="1:7" ht="27.75" customHeight="1">
      <c r="A24" s="1067"/>
      <c r="B24" s="4" t="s">
        <v>361</v>
      </c>
      <c r="C24" s="418" t="s">
        <v>520</v>
      </c>
      <c r="E24" s="1069"/>
      <c r="F24" s="7" t="s">
        <v>359</v>
      </c>
      <c r="G24" s="418" t="s">
        <v>521</v>
      </c>
    </row>
    <row r="25" spans="1:7" ht="25.5" customHeight="1">
      <c r="A25" s="1067"/>
      <c r="B25" s="4" t="s">
        <v>363</v>
      </c>
      <c r="C25" s="418" t="s">
        <v>520</v>
      </c>
      <c r="E25" s="1069"/>
      <c r="F25" s="7" t="s">
        <v>360</v>
      </c>
      <c r="G25" s="418" t="s">
        <v>521</v>
      </c>
    </row>
    <row r="26" spans="1:7" ht="25.5" customHeight="1">
      <c r="A26" s="440"/>
      <c r="B26" s="4" t="s">
        <v>662</v>
      </c>
      <c r="C26" s="418" t="s">
        <v>520</v>
      </c>
      <c r="E26" s="1069"/>
      <c r="F26" s="7"/>
      <c r="G26" s="418"/>
    </row>
    <row r="27" spans="1:7" ht="27.75" customHeight="1">
      <c r="A27" s="1070" t="s">
        <v>365</v>
      </c>
      <c r="B27" s="7" t="s">
        <v>366</v>
      </c>
      <c r="C27" s="418" t="s">
        <v>520</v>
      </c>
      <c r="E27" s="1069"/>
      <c r="F27" s="7" t="s">
        <v>362</v>
      </c>
      <c r="G27" s="418" t="s">
        <v>520</v>
      </c>
    </row>
    <row r="28" spans="1:7" ht="27.75" customHeight="1">
      <c r="A28" s="1071"/>
      <c r="B28" s="9" t="s">
        <v>368</v>
      </c>
      <c r="C28" s="418" t="s">
        <v>520</v>
      </c>
      <c r="E28" s="1069"/>
      <c r="F28" s="7" t="s">
        <v>364</v>
      </c>
      <c r="G28" s="418" t="s">
        <v>520</v>
      </c>
    </row>
    <row r="29" spans="1:7" ht="27.75" customHeight="1">
      <c r="A29" s="1071"/>
      <c r="B29" s="9" t="s">
        <v>369</v>
      </c>
      <c r="C29" s="418" t="s">
        <v>520</v>
      </c>
      <c r="E29" s="1069"/>
      <c r="F29" s="7" t="s">
        <v>367</v>
      </c>
      <c r="G29" s="418" t="s">
        <v>520</v>
      </c>
    </row>
    <row r="30" spans="1:7" ht="27.75" customHeight="1">
      <c r="A30" s="1071"/>
      <c r="B30" s="9" t="s">
        <v>371</v>
      </c>
      <c r="C30" s="418" t="s">
        <v>520</v>
      </c>
      <c r="E30" s="1069"/>
      <c r="F30" s="7" t="s">
        <v>344</v>
      </c>
      <c r="G30" s="418" t="s">
        <v>520</v>
      </c>
    </row>
    <row r="31" spans="1:7" ht="27.75" customHeight="1">
      <c r="A31" s="1071"/>
      <c r="B31" s="7" t="s">
        <v>347</v>
      </c>
      <c r="C31" s="439" t="s">
        <v>520</v>
      </c>
      <c r="E31" s="1069"/>
      <c r="F31" s="7" t="s">
        <v>370</v>
      </c>
      <c r="G31" s="418" t="s">
        <v>520</v>
      </c>
    </row>
    <row r="32" spans="1:7" ht="27.75" customHeight="1">
      <c r="A32" s="1071"/>
      <c r="B32" s="7" t="s">
        <v>374</v>
      </c>
      <c r="C32" s="418" t="s">
        <v>520</v>
      </c>
      <c r="E32" s="1069"/>
      <c r="F32" s="7" t="s">
        <v>372</v>
      </c>
      <c r="G32" s="418" t="s">
        <v>520</v>
      </c>
    </row>
    <row r="33" spans="1:7" ht="27.75" customHeight="1">
      <c r="A33" s="1071"/>
      <c r="B33" s="7" t="s">
        <v>376</v>
      </c>
      <c r="C33" s="418" t="s">
        <v>520</v>
      </c>
      <c r="E33" s="1069"/>
      <c r="F33" s="7" t="s">
        <v>373</v>
      </c>
      <c r="G33" s="418" t="s">
        <v>520</v>
      </c>
    </row>
    <row r="34" spans="1:7" ht="27.75" customHeight="1">
      <c r="A34" s="1071"/>
      <c r="B34" s="7" t="s">
        <v>378</v>
      </c>
      <c r="C34" s="418" t="s">
        <v>520</v>
      </c>
      <c r="E34" s="1069"/>
      <c r="F34" s="7" t="s">
        <v>375</v>
      </c>
      <c r="G34" s="418" t="s">
        <v>520</v>
      </c>
    </row>
    <row r="35" spans="1:7" ht="27.75" customHeight="1">
      <c r="A35" s="1071"/>
      <c r="B35" s="7" t="s">
        <v>379</v>
      </c>
      <c r="C35" s="418" t="s">
        <v>520</v>
      </c>
      <c r="E35" s="1069"/>
      <c r="F35" s="7" t="s">
        <v>377</v>
      </c>
      <c r="G35" s="418" t="s">
        <v>520</v>
      </c>
    </row>
    <row r="36" spans="1:7" ht="27.75" customHeight="1">
      <c r="A36" s="1071"/>
      <c r="B36" s="7" t="s">
        <v>380</v>
      </c>
      <c r="C36" s="418" t="s">
        <v>520</v>
      </c>
      <c r="E36" s="1069"/>
      <c r="F36" s="7" t="s">
        <v>374</v>
      </c>
      <c r="G36" s="418" t="s">
        <v>520</v>
      </c>
    </row>
    <row r="37" spans="1:7" ht="27.75" customHeight="1">
      <c r="A37" s="1071"/>
      <c r="B37" s="7" t="s">
        <v>381</v>
      </c>
      <c r="C37" s="418" t="s">
        <v>520</v>
      </c>
      <c r="E37" s="1069"/>
      <c r="F37" s="7" t="s">
        <v>376</v>
      </c>
      <c r="G37" s="418" t="s">
        <v>520</v>
      </c>
    </row>
    <row r="38" spans="1:7" ht="27.75" customHeight="1">
      <c r="A38" s="1071"/>
      <c r="B38" s="7" t="s">
        <v>349</v>
      </c>
      <c r="C38" s="418" t="s">
        <v>521</v>
      </c>
      <c r="E38" s="1069"/>
      <c r="F38" s="7" t="s">
        <v>380</v>
      </c>
      <c r="G38" s="418" t="s">
        <v>520</v>
      </c>
    </row>
    <row r="39" spans="1:7" ht="38.25">
      <c r="A39" s="1071"/>
      <c r="B39" s="7" t="s">
        <v>359</v>
      </c>
      <c r="C39" s="418" t="s">
        <v>520</v>
      </c>
      <c r="E39" s="1069"/>
      <c r="F39" s="7" t="s">
        <v>382</v>
      </c>
      <c r="G39" s="418" t="s">
        <v>520</v>
      </c>
    </row>
    <row r="40" spans="1:7" ht="27.75" customHeight="1">
      <c r="A40" s="1071"/>
      <c r="B40" s="7" t="s">
        <v>384</v>
      </c>
      <c r="C40" s="418" t="s">
        <v>521</v>
      </c>
      <c r="E40" s="1069"/>
      <c r="F40" s="7" t="s">
        <v>381</v>
      </c>
      <c r="G40" s="418" t="s">
        <v>520</v>
      </c>
    </row>
    <row r="41" spans="1:7" ht="27.75" customHeight="1">
      <c r="A41" s="1071"/>
      <c r="B41" s="7" t="s">
        <v>386</v>
      </c>
      <c r="C41" s="418" t="s">
        <v>520</v>
      </c>
      <c r="E41" s="1069"/>
      <c r="F41" s="7" t="s">
        <v>383</v>
      </c>
      <c r="G41" s="418" t="s">
        <v>520</v>
      </c>
    </row>
    <row r="42" spans="1:7" ht="27.75" customHeight="1">
      <c r="A42" s="1071"/>
      <c r="B42" s="7" t="s">
        <v>355</v>
      </c>
      <c r="C42" s="418" t="s">
        <v>520</v>
      </c>
      <c r="E42" s="1069"/>
      <c r="F42" s="7" t="s">
        <v>385</v>
      </c>
      <c r="G42" s="418" t="s">
        <v>520</v>
      </c>
    </row>
    <row r="43" spans="1:7" ht="27.75" customHeight="1">
      <c r="A43" s="1071"/>
      <c r="B43" s="7" t="s">
        <v>360</v>
      </c>
      <c r="C43" s="418" t="s">
        <v>520</v>
      </c>
      <c r="E43" s="1069"/>
      <c r="F43" s="7" t="s">
        <v>387</v>
      </c>
      <c r="G43" s="418" t="s">
        <v>520</v>
      </c>
    </row>
    <row r="44" spans="1:7" ht="38.25">
      <c r="A44" s="1071"/>
      <c r="B44" s="7" t="s">
        <v>362</v>
      </c>
      <c r="C44" s="418" t="s">
        <v>520</v>
      </c>
      <c r="E44" s="1069"/>
      <c r="F44" s="7" t="s">
        <v>388</v>
      </c>
      <c r="G44" s="418" t="s">
        <v>520</v>
      </c>
    </row>
    <row r="45" spans="1:7" ht="27.75" customHeight="1">
      <c r="A45" s="1071"/>
      <c r="B45" s="7" t="s">
        <v>364</v>
      </c>
      <c r="C45" s="418" t="s">
        <v>520</v>
      </c>
      <c r="E45" s="1069"/>
      <c r="F45" s="1065" t="s">
        <v>663</v>
      </c>
      <c r="G45" s="1064" t="s">
        <v>520</v>
      </c>
    </row>
    <row r="46" spans="1:7" ht="27.75" customHeight="1">
      <c r="A46" s="1071"/>
      <c r="B46" s="7" t="s">
        <v>370</v>
      </c>
      <c r="C46" s="418" t="s">
        <v>520</v>
      </c>
      <c r="E46" s="1069"/>
      <c r="F46" s="1065"/>
      <c r="G46" s="1064"/>
    </row>
    <row r="47" spans="1:7" ht="27.75" customHeight="1">
      <c r="A47" s="1071"/>
      <c r="B47" s="7" t="s">
        <v>372</v>
      </c>
      <c r="C47" s="418" t="s">
        <v>520</v>
      </c>
      <c r="E47" s="10"/>
      <c r="F47" s="11"/>
    </row>
    <row r="48" spans="1:7" ht="27.75" customHeight="1">
      <c r="A48" s="1071"/>
      <c r="B48" s="7" t="s">
        <v>373</v>
      </c>
      <c r="C48" s="418" t="s">
        <v>520</v>
      </c>
      <c r="E48" s="10"/>
      <c r="F48" s="11"/>
    </row>
    <row r="49" spans="1:6" ht="27.75" customHeight="1">
      <c r="A49" s="1071"/>
      <c r="B49" s="7" t="s">
        <v>375</v>
      </c>
      <c r="C49" s="418" t="s">
        <v>520</v>
      </c>
      <c r="E49" s="10"/>
      <c r="F49" s="11"/>
    </row>
    <row r="50" spans="1:6" ht="27.75" customHeight="1">
      <c r="A50" s="1071"/>
      <c r="B50" s="7" t="s">
        <v>385</v>
      </c>
      <c r="C50" s="418" t="s">
        <v>520</v>
      </c>
      <c r="E50" s="10"/>
      <c r="F50" s="11"/>
    </row>
    <row r="51" spans="1:6" ht="27.75" customHeight="1">
      <c r="A51" s="1071"/>
      <c r="B51" s="7" t="s">
        <v>388</v>
      </c>
      <c r="C51" s="418" t="s">
        <v>520</v>
      </c>
      <c r="E51" s="10"/>
      <c r="F51" s="11"/>
    </row>
    <row r="52" spans="1:6" ht="27.75" customHeight="1">
      <c r="A52" s="1071"/>
      <c r="B52" s="7" t="s">
        <v>389</v>
      </c>
      <c r="C52" s="418" t="s">
        <v>520</v>
      </c>
      <c r="E52" s="10"/>
      <c r="F52" s="11"/>
    </row>
    <row r="53" spans="1:6" ht="23.25" customHeight="1">
      <c r="A53" s="1071"/>
      <c r="B53" s="1065" t="s">
        <v>663</v>
      </c>
      <c r="C53" s="1064" t="s">
        <v>520</v>
      </c>
      <c r="E53" s="12"/>
      <c r="F53" s="13"/>
    </row>
    <row r="54" spans="1:6">
      <c r="A54" s="1071"/>
      <c r="B54" s="1065"/>
      <c r="C54" s="1064"/>
      <c r="E54" s="12"/>
      <c r="F54" s="13"/>
    </row>
    <row r="57" spans="1:6">
      <c r="A57" s="1055" t="s">
        <v>390</v>
      </c>
      <c r="B57" s="1056"/>
      <c r="C57" s="1056"/>
      <c r="D57" s="1057"/>
    </row>
    <row r="58" spans="1:6">
      <c r="A58" s="1058" t="s">
        <v>391</v>
      </c>
      <c r="B58" s="1059"/>
      <c r="C58" s="1059"/>
      <c r="D58" s="1060"/>
    </row>
    <row r="59" spans="1:6">
      <c r="A59" s="1058" t="s">
        <v>392</v>
      </c>
      <c r="B59" s="1059"/>
      <c r="C59" s="1059"/>
      <c r="D59" s="1060"/>
    </row>
    <row r="60" spans="1:6">
      <c r="A60" s="1058" t="s">
        <v>393</v>
      </c>
      <c r="B60" s="1059"/>
      <c r="C60" s="1059"/>
      <c r="D60" s="1060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59:D59"/>
    <mergeCell ref="A60:D60"/>
    <mergeCell ref="A10:A25"/>
    <mergeCell ref="E11:E46"/>
    <mergeCell ref="B53:B54"/>
    <mergeCell ref="C53:C54"/>
    <mergeCell ref="A27:A54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2:G2"/>
    <mergeCell ref="A3:G3"/>
    <mergeCell ref="A4:G4"/>
    <mergeCell ref="A6:G6"/>
    <mergeCell ref="A8:G8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opLeftCell="A22" zoomScale="76" zoomScaleNormal="76" workbookViewId="0">
      <selection activeCell="D50" sqref="D50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43" t="s">
        <v>0</v>
      </c>
      <c r="C7" s="943"/>
      <c r="D7" s="943"/>
      <c r="E7" s="943"/>
      <c r="F7" s="943"/>
      <c r="G7" s="943"/>
      <c r="H7" s="943"/>
    </row>
    <row r="8" spans="2:9" ht="15.75" customHeight="1">
      <c r="B8" s="943" t="s">
        <v>1</v>
      </c>
      <c r="C8" s="943"/>
      <c r="D8" s="943"/>
      <c r="E8" s="943"/>
      <c r="F8" s="943"/>
      <c r="G8" s="943"/>
      <c r="H8" s="943"/>
    </row>
    <row r="9" spans="2:9" ht="15" customHeight="1">
      <c r="B9" s="944" t="s">
        <v>4</v>
      </c>
      <c r="C9" s="944"/>
      <c r="D9" s="944"/>
      <c r="E9" s="944"/>
      <c r="F9" s="944"/>
      <c r="G9" s="944"/>
      <c r="H9" s="944"/>
    </row>
    <row r="12" spans="2:9" s="14" customFormat="1" ht="46.5" customHeight="1">
      <c r="B12" s="945" t="s">
        <v>851</v>
      </c>
      <c r="C12" s="946"/>
      <c r="D12" s="946"/>
      <c r="E12" s="946"/>
      <c r="F12" s="946"/>
      <c r="G12" s="946"/>
      <c r="H12" s="946"/>
    </row>
    <row r="13" spans="2:9">
      <c r="B13" s="947"/>
      <c r="C13" s="947"/>
      <c r="D13" s="947"/>
      <c r="E13" s="947"/>
      <c r="F13" s="947"/>
      <c r="G13" s="947"/>
      <c r="H13" s="17"/>
    </row>
    <row r="14" spans="2:9" s="14" customFormat="1">
      <c r="B14" s="947"/>
      <c r="C14" s="947"/>
      <c r="D14" s="947"/>
      <c r="E14" s="18" t="s">
        <v>270</v>
      </c>
      <c r="F14" s="18" t="s">
        <v>271</v>
      </c>
      <c r="G14" s="18"/>
      <c r="H14" s="19"/>
    </row>
    <row r="15" spans="2:9" ht="15.75" customHeight="1">
      <c r="B15" s="948" t="s">
        <v>272</v>
      </c>
      <c r="C15" s="948"/>
      <c r="D15" s="20">
        <f>5508.15+720.82+707.64+2312.21+101.9+51.94+15.34+38.63+15.6+5.2</f>
        <v>9477.43</v>
      </c>
      <c r="E15" s="21">
        <f>D15*0.08</f>
        <v>758.19440000000009</v>
      </c>
      <c r="F15" s="21"/>
      <c r="G15" s="178"/>
      <c r="H15" s="22">
        <f>D15+E15+F15+G15</f>
        <v>10235.624400000001</v>
      </c>
      <c r="I15" s="956">
        <f>H15+H17</f>
        <v>10235.624400000001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57"/>
    </row>
    <row r="17" spans="2:9" ht="21" customHeight="1">
      <c r="B17" s="949" t="s">
        <v>273</v>
      </c>
      <c r="C17" s="949"/>
      <c r="D17" s="643"/>
      <c r="E17" s="21">
        <f>D17*0.08</f>
        <v>0</v>
      </c>
      <c r="F17" s="25"/>
      <c r="G17" s="179"/>
      <c r="H17" s="22">
        <f>D17+E17+F17+G17</f>
        <v>0</v>
      </c>
      <c r="I17" s="958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50" t="s">
        <v>274</v>
      </c>
      <c r="C19" s="950"/>
      <c r="D19" s="24"/>
      <c r="E19" s="261">
        <f>(0)*0.08</f>
        <v>0</v>
      </c>
      <c r="F19" s="25"/>
      <c r="G19" s="180">
        <f>G66</f>
        <v>0</v>
      </c>
      <c r="H19" s="22">
        <f>D19+E19+F19+G19</f>
        <v>0</v>
      </c>
    </row>
    <row r="20" spans="2:9">
      <c r="B20" s="951"/>
      <c r="C20" s="951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4">
        <f>15090.42+19.45</f>
        <v>15109.87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(188630.26)*8%-G25</f>
        <v>14332.226400000001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721">
        <v>19.45</v>
      </c>
      <c r="H24" s="28" t="s">
        <v>286</v>
      </c>
      <c r="I24" s="17"/>
    </row>
    <row r="25" spans="2:9">
      <c r="B25" s="171" t="s">
        <v>287</v>
      </c>
      <c r="C25" s="174">
        <v>0</v>
      </c>
      <c r="D25" s="961" t="s">
        <v>288</v>
      </c>
      <c r="E25" s="961"/>
      <c r="F25" s="171" t="s">
        <v>289</v>
      </c>
      <c r="G25" s="173">
        <f>E15</f>
        <v>758.19440000000009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61" t="s">
        <v>292</v>
      </c>
      <c r="E26" s="961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0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15109.870800000002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8.0000000161817297E-4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63" t="s">
        <v>299</v>
      </c>
      <c r="C32" s="963"/>
      <c r="D32" s="963"/>
      <c r="E32" s="963"/>
      <c r="F32" s="963"/>
      <c r="G32" s="963"/>
      <c r="H32" s="963"/>
    </row>
    <row r="33" spans="1:8" ht="21" customHeight="1">
      <c r="B33" s="30">
        <f>B37+B38-B34-B35-B36</f>
        <v>178909.48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9477.43</v>
      </c>
      <c r="C34" s="959" t="s">
        <v>301</v>
      </c>
      <c r="D34" s="959"/>
      <c r="E34" s="959"/>
      <c r="F34" s="959"/>
      <c r="G34" s="17"/>
      <c r="H34" s="17"/>
    </row>
    <row r="35" spans="1:8" ht="15.75" customHeight="1">
      <c r="B35" s="33">
        <f>D17</f>
        <v>0</v>
      </c>
      <c r="C35" s="959" t="s">
        <v>302</v>
      </c>
      <c r="D35" s="959"/>
      <c r="E35" s="959"/>
      <c r="F35" s="959"/>
      <c r="G35" s="17"/>
      <c r="H35" s="644"/>
    </row>
    <row r="36" spans="1:8">
      <c r="B36" s="34">
        <f>D42</f>
        <v>3603.82</v>
      </c>
      <c r="C36" s="959" t="s">
        <v>303</v>
      </c>
      <c r="D36" s="959"/>
      <c r="E36" s="959"/>
      <c r="F36" s="959"/>
      <c r="G36" s="17"/>
      <c r="H36" s="17"/>
    </row>
    <row r="37" spans="1:8" ht="21" customHeight="1">
      <c r="A37" s="35"/>
      <c r="B37" s="36">
        <f>191990.73-972.98</f>
        <v>191017.75</v>
      </c>
      <c r="C37" s="960" t="s">
        <v>304</v>
      </c>
      <c r="D37" s="960"/>
      <c r="E37" s="960"/>
      <c r="F37" s="960"/>
      <c r="G37" s="17"/>
      <c r="H37" s="644"/>
    </row>
    <row r="38" spans="1:8">
      <c r="A38" s="35"/>
      <c r="B38" s="36">
        <v>972.98</v>
      </c>
      <c r="C38" s="961" t="s">
        <v>305</v>
      </c>
      <c r="D38" s="961"/>
      <c r="E38" s="961"/>
      <c r="F38" s="961"/>
      <c r="G38" s="17"/>
      <c r="H38" s="17"/>
    </row>
    <row r="39" spans="1:8">
      <c r="B39" s="34">
        <f>D19</f>
        <v>0</v>
      </c>
      <c r="C39" s="961" t="s">
        <v>306</v>
      </c>
      <c r="D39" s="961"/>
      <c r="E39" s="961"/>
      <c r="F39" s="961"/>
      <c r="G39" s="17"/>
      <c r="H39" s="644"/>
    </row>
    <row r="40" spans="1:8">
      <c r="B40" s="37">
        <f>SUM(B37:B39)</f>
        <v>191990.73</v>
      </c>
      <c r="C40" s="962" t="s">
        <v>307</v>
      </c>
      <c r="D40" s="962"/>
      <c r="E40" s="962"/>
      <c r="F40" s="962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3603.82</v>
      </c>
      <c r="E42" s="17"/>
      <c r="F42" s="952" t="s">
        <v>310</v>
      </c>
      <c r="G42" s="952"/>
      <c r="H42" s="952"/>
    </row>
    <row r="43" spans="1:8">
      <c r="B43" s="40">
        <v>273</v>
      </c>
      <c r="C43" s="41" t="s">
        <v>705</v>
      </c>
      <c r="D43" s="42">
        <v>240.52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705</v>
      </c>
      <c r="D44" s="42">
        <v>620.52</v>
      </c>
      <c r="E44" s="17"/>
      <c r="F44" s="194"/>
      <c r="G44" s="45"/>
      <c r="H44" s="45"/>
    </row>
    <row r="45" spans="1:8">
      <c r="B45" s="40">
        <v>995</v>
      </c>
      <c r="C45" s="41" t="s">
        <v>704</v>
      </c>
      <c r="D45" s="42">
        <v>1116.72</v>
      </c>
      <c r="E45" s="17"/>
      <c r="F45" s="195"/>
      <c r="G45" s="45"/>
    </row>
    <row r="46" spans="1:8">
      <c r="B46" s="40">
        <v>4</v>
      </c>
      <c r="C46" s="41" t="s">
        <v>716</v>
      </c>
      <c r="D46" s="42">
        <v>1270.8</v>
      </c>
      <c r="E46" s="17"/>
      <c r="F46" s="195"/>
      <c r="G46" s="45"/>
      <c r="H46" s="45"/>
    </row>
    <row r="47" spans="1:8">
      <c r="B47" s="40">
        <v>40</v>
      </c>
      <c r="C47" s="41" t="s">
        <v>858</v>
      </c>
      <c r="D47" s="42">
        <v>235.35</v>
      </c>
      <c r="E47" s="17"/>
      <c r="F47" s="195"/>
      <c r="G47" s="42"/>
      <c r="H47" s="45"/>
    </row>
    <row r="48" spans="1:8">
      <c r="B48" s="40">
        <v>42</v>
      </c>
      <c r="C48" s="41" t="s">
        <v>859</v>
      </c>
      <c r="D48" s="42">
        <v>94.13</v>
      </c>
      <c r="E48" s="17"/>
      <c r="F48" s="195"/>
      <c r="G48" s="45"/>
      <c r="H48" s="45"/>
    </row>
    <row r="49" spans="2:8">
      <c r="B49" s="40">
        <v>894</v>
      </c>
      <c r="C49" s="41" t="s">
        <v>942</v>
      </c>
      <c r="D49" s="42">
        <v>25.78</v>
      </c>
      <c r="E49" s="17"/>
      <c r="F49" s="195"/>
      <c r="G49" s="45"/>
      <c r="H49" s="45"/>
    </row>
    <row r="50" spans="2:8">
      <c r="B50" s="40"/>
      <c r="C50" s="41"/>
      <c r="D50" s="42"/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0</v>
      </c>
      <c r="H66" s="49">
        <f>SUM(H44:H65)</f>
        <v>0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0</v>
      </c>
      <c r="F68" s="953" t="s">
        <v>314</v>
      </c>
      <c r="G68" s="954"/>
      <c r="H68" s="954"/>
      <c r="I68" s="182"/>
    </row>
    <row r="69" spans="2:9">
      <c r="B69" s="40"/>
      <c r="C69" s="41"/>
      <c r="D69" s="42"/>
      <c r="F69" s="50" t="s">
        <v>315</v>
      </c>
      <c r="G69" s="51">
        <f>G23+G24</f>
        <v>14351.676400000002</v>
      </c>
      <c r="H69" s="52" t="s">
        <v>316</v>
      </c>
      <c r="I69" s="183"/>
    </row>
    <row r="70" spans="2:9">
      <c r="B70" s="40"/>
      <c r="C70" s="41"/>
      <c r="D70" s="42"/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/>
      <c r="C71" s="41"/>
      <c r="D71" s="42"/>
      <c r="F71" s="18"/>
      <c r="G71" s="53"/>
      <c r="H71" s="54"/>
      <c r="I71" s="18"/>
    </row>
    <row r="72" spans="2:9" ht="15.75" customHeight="1">
      <c r="B72" s="40"/>
      <c r="C72" s="41"/>
      <c r="D72" s="42"/>
      <c r="F72" s="955" t="s">
        <v>319</v>
      </c>
      <c r="G72" s="955"/>
      <c r="H72" s="55"/>
      <c r="I72" s="18"/>
    </row>
    <row r="73" spans="2:9">
      <c r="B73" s="40"/>
      <c r="F73" s="56" t="s">
        <v>320</v>
      </c>
      <c r="G73" s="22">
        <f>G74-G80</f>
        <v>21877.510000000002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24258.68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f>4309.66+178.71</f>
        <v>4488.37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f>240.52+620.52</f>
        <v>861.04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18909.27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2381.17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2313.17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>
        <v>0</v>
      </c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68</v>
      </c>
      <c r="H83" s="951"/>
      <c r="I83" s="951"/>
    </row>
    <row r="84" spans="2:9">
      <c r="B84" s="40"/>
      <c r="C84" s="41"/>
      <c r="D84" s="42">
        <v>0</v>
      </c>
    </row>
  </sheetData>
  <sheetProtection password="B090" sheet="1" objects="1" scenarios="1"/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  <mergeCell ref="B14:D14"/>
    <mergeCell ref="B15:C15"/>
    <mergeCell ref="B17:C17"/>
    <mergeCell ref="B19:C19"/>
    <mergeCell ref="B20:C20"/>
    <mergeCell ref="B7:H7"/>
    <mergeCell ref="B8:H8"/>
    <mergeCell ref="B9:H9"/>
    <mergeCell ref="B12:H12"/>
    <mergeCell ref="B13:D13"/>
    <mergeCell ref="E13:G13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9" t="s">
        <v>171</v>
      </c>
      <c r="B1" s="419" t="s">
        <v>172</v>
      </c>
      <c r="C1" s="420" t="s">
        <v>173</v>
      </c>
      <c r="D1" s="420" t="s">
        <v>174</v>
      </c>
      <c r="E1" s="420" t="s">
        <v>175</v>
      </c>
      <c r="F1" s="420" t="s">
        <v>176</v>
      </c>
      <c r="G1" s="420" t="s">
        <v>177</v>
      </c>
      <c r="H1" s="421" t="s">
        <v>394</v>
      </c>
      <c r="I1" s="421" t="s">
        <v>395</v>
      </c>
      <c r="J1" s="422" t="s">
        <v>396</v>
      </c>
      <c r="K1" s="422" t="s">
        <v>397</v>
      </c>
      <c r="L1" s="422" t="s">
        <v>398</v>
      </c>
      <c r="M1" s="422" t="s">
        <v>399</v>
      </c>
      <c r="N1" s="422" t="s">
        <v>400</v>
      </c>
      <c r="O1" s="422" t="s">
        <v>401</v>
      </c>
      <c r="P1" s="422" t="s">
        <v>402</v>
      </c>
    </row>
    <row r="2" spans="1:16" ht="15.75">
      <c r="A2" s="302" t="s">
        <v>519</v>
      </c>
      <c r="B2" s="162" t="s">
        <v>550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3" zoomScale="89" zoomScaleNormal="89" workbookViewId="0">
      <selection sqref="A1:M22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68"/>
      <c r="B2" s="968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43" t="s">
        <v>0</v>
      </c>
      <c r="B6" s="943"/>
      <c r="C6" s="943"/>
      <c r="D6" s="943"/>
      <c r="E6" s="943"/>
      <c r="F6" s="943"/>
      <c r="G6" s="943"/>
      <c r="H6" s="943"/>
      <c r="I6" s="943"/>
      <c r="J6" s="943"/>
      <c r="K6" s="943"/>
    </row>
    <row r="7" spans="1:11" ht="21" customHeight="1">
      <c r="A7" s="943" t="s">
        <v>1</v>
      </c>
      <c r="B7" s="943"/>
      <c r="C7" s="943"/>
      <c r="D7" s="943"/>
      <c r="E7" s="943"/>
      <c r="F7" s="943"/>
      <c r="G7" s="943"/>
      <c r="H7" s="943"/>
      <c r="I7" s="943"/>
      <c r="J7" s="943"/>
      <c r="K7" s="943"/>
    </row>
    <row r="8" spans="1:11" ht="21" customHeight="1">
      <c r="A8" s="943" t="s">
        <v>4</v>
      </c>
      <c r="B8" s="943"/>
      <c r="C8" s="943"/>
      <c r="D8" s="943"/>
      <c r="E8" s="943"/>
      <c r="F8" s="943"/>
      <c r="G8" s="943"/>
      <c r="H8" s="943"/>
      <c r="I8" s="943"/>
      <c r="J8" s="943"/>
      <c r="K8" s="943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72" t="s">
        <v>231</v>
      </c>
      <c r="B10" s="973"/>
      <c r="C10" s="973"/>
      <c r="D10" s="973"/>
      <c r="E10" s="973"/>
      <c r="F10" s="973"/>
      <c r="G10" s="973"/>
      <c r="H10" s="974"/>
      <c r="I10" s="969" t="s">
        <v>709</v>
      </c>
      <c r="J10" s="970"/>
      <c r="K10" s="971"/>
    </row>
    <row r="11" spans="1:11" ht="21" customHeight="1">
      <c r="A11" s="373" t="s">
        <v>6</v>
      </c>
      <c r="B11" s="964" t="s">
        <v>232</v>
      </c>
      <c r="C11" s="964"/>
      <c r="D11" s="964"/>
      <c r="E11" s="964"/>
      <c r="F11" s="964"/>
      <c r="G11" s="964"/>
      <c r="H11" s="964"/>
      <c r="I11" s="965" t="s">
        <v>233</v>
      </c>
      <c r="J11" s="965"/>
      <c r="K11" s="965"/>
    </row>
    <row r="12" spans="1:11" ht="42.75" customHeight="1">
      <c r="A12" s="372" t="s">
        <v>513</v>
      </c>
      <c r="B12" s="966"/>
      <c r="C12" s="966"/>
      <c r="D12" s="966"/>
      <c r="E12" s="966"/>
      <c r="F12" s="966"/>
      <c r="G12" s="966"/>
      <c r="H12" s="966"/>
      <c r="I12" s="967" t="s">
        <v>847</v>
      </c>
      <c r="J12" s="967"/>
      <c r="K12" s="967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978" t="s">
        <v>234</v>
      </c>
      <c r="B14" s="979"/>
      <c r="C14" s="980" t="s">
        <v>235</v>
      </c>
      <c r="D14" s="980"/>
      <c r="E14" s="980"/>
      <c r="F14" s="980"/>
      <c r="G14" s="980"/>
      <c r="H14" s="980"/>
      <c r="I14" s="980"/>
      <c r="J14" s="980"/>
      <c r="K14" s="980"/>
    </row>
    <row r="15" spans="1:11" ht="34.5" customHeight="1">
      <c r="A15" s="769" t="s">
        <v>513</v>
      </c>
      <c r="B15" s="770"/>
      <c r="C15" s="981" t="s">
        <v>850</v>
      </c>
      <c r="D15" s="982"/>
      <c r="E15" s="982"/>
      <c r="F15" s="982"/>
      <c r="G15" s="982"/>
      <c r="H15" s="982"/>
      <c r="I15" s="982"/>
      <c r="J15" s="982"/>
      <c r="K15" s="983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977"/>
      <c r="C18" s="977"/>
      <c r="D18" s="80"/>
      <c r="E18" s="977"/>
      <c r="F18" s="977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2</v>
      </c>
      <c r="D19" s="84" t="s">
        <v>238</v>
      </c>
      <c r="E19" s="83">
        <v>0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75">
        <v>77</v>
      </c>
      <c r="C20" s="975"/>
      <c r="D20" s="86"/>
      <c r="E20" s="87" t="s">
        <v>242</v>
      </c>
      <c r="F20" s="88"/>
      <c r="G20" s="976">
        <v>100</v>
      </c>
      <c r="H20" s="976"/>
      <c r="I20" s="63"/>
      <c r="J20" s="63"/>
      <c r="K20" s="63"/>
    </row>
    <row r="21" spans="1:11" ht="21">
      <c r="A21" s="86"/>
      <c r="B21" s="977"/>
      <c r="C21" s="977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1.2987012987012987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7" zoomScale="70" zoomScaleNormal="70" zoomScaleSheetLayoutView="80" zoomScalePageLayoutView="75" workbookViewId="0">
      <selection activeCell="I13" sqref="I13"/>
    </sheetView>
  </sheetViews>
  <sheetFormatPr defaultColWidth="9" defaultRowHeight="15"/>
  <cols>
    <col min="1" max="1" width="2.42578125" style="446" customWidth="1"/>
    <col min="2" max="2" width="4.140625" style="446" customWidth="1"/>
    <col min="3" max="3" width="14.28515625" style="446" customWidth="1"/>
    <col min="4" max="4" width="22.85546875" style="446" customWidth="1"/>
    <col min="5" max="5" width="21.28515625" style="446" customWidth="1"/>
    <col min="6" max="6" width="23.28515625" style="446" customWidth="1"/>
    <col min="7" max="7" width="52.7109375" style="446" customWidth="1"/>
    <col min="8" max="8" width="76.140625" style="446" customWidth="1"/>
    <col min="9" max="10" width="15.5703125" style="446" customWidth="1"/>
    <col min="11" max="11" width="16.5703125" style="446" customWidth="1"/>
    <col min="12" max="12" width="10" style="446" bestFit="1" customWidth="1"/>
    <col min="13" max="16384" width="9" style="446"/>
  </cols>
  <sheetData>
    <row r="1" spans="2:12" ht="17.25" thickBot="1">
      <c r="B1" s="442"/>
      <c r="C1" s="443"/>
      <c r="D1" s="444"/>
      <c r="E1" s="444"/>
      <c r="F1" s="444"/>
      <c r="G1" s="444"/>
      <c r="H1" s="444"/>
      <c r="I1" s="442"/>
      <c r="J1" s="445"/>
      <c r="K1" s="442"/>
    </row>
    <row r="2" spans="2:12" ht="31.5" customHeight="1" thickBot="1">
      <c r="B2" s="985"/>
      <c r="C2" s="985"/>
      <c r="D2" s="985"/>
      <c r="E2" s="986" t="s">
        <v>669</v>
      </c>
      <c r="F2" s="986"/>
      <c r="G2" s="986"/>
      <c r="H2" s="986"/>
      <c r="I2" s="987"/>
      <c r="J2" s="987"/>
      <c r="K2" s="987"/>
      <c r="L2" s="442"/>
    </row>
    <row r="3" spans="2:12" ht="31.5" customHeight="1" thickBot="1">
      <c r="B3" s="985"/>
      <c r="C3" s="985"/>
      <c r="D3" s="985"/>
      <c r="E3" s="988" t="s">
        <v>670</v>
      </c>
      <c r="F3" s="988"/>
      <c r="G3" s="988"/>
      <c r="H3" s="988"/>
      <c r="I3" s="987"/>
      <c r="J3" s="987"/>
      <c r="K3" s="987"/>
      <c r="L3" s="442"/>
    </row>
    <row r="4" spans="2:12" ht="31.5" customHeight="1" thickBot="1">
      <c r="B4" s="985"/>
      <c r="C4" s="985"/>
      <c r="D4" s="985"/>
      <c r="E4" s="988"/>
      <c r="F4" s="988"/>
      <c r="G4" s="988"/>
      <c r="H4" s="988"/>
      <c r="I4" s="987"/>
      <c r="J4" s="987"/>
      <c r="K4" s="987"/>
      <c r="L4" s="442"/>
    </row>
    <row r="5" spans="2:12" ht="31.5" customHeight="1" thickBot="1">
      <c r="B5" s="985"/>
      <c r="C5" s="985"/>
      <c r="D5" s="985"/>
      <c r="E5" s="989" t="s">
        <v>847</v>
      </c>
      <c r="F5" s="989"/>
      <c r="G5" s="989"/>
      <c r="H5" s="989"/>
      <c r="I5" s="987"/>
      <c r="J5" s="987"/>
      <c r="K5" s="987"/>
      <c r="L5" s="442"/>
    </row>
    <row r="6" spans="2:12" s="449" customFormat="1">
      <c r="B6" s="447"/>
      <c r="C6" s="448"/>
      <c r="D6" s="448"/>
      <c r="E6" s="448"/>
      <c r="F6" s="448"/>
      <c r="G6" s="448"/>
      <c r="H6" s="448"/>
      <c r="I6" s="984" t="s">
        <v>671</v>
      </c>
      <c r="J6" s="984"/>
      <c r="K6" s="501">
        <v>1475.91</v>
      </c>
    </row>
    <row r="7" spans="2:12" s="454" customFormat="1" ht="32.25" customHeight="1">
      <c r="B7" s="450"/>
      <c r="C7" s="451" t="s">
        <v>123</v>
      </c>
      <c r="D7" s="452" t="s">
        <v>122</v>
      </c>
      <c r="E7" s="452" t="s">
        <v>672</v>
      </c>
      <c r="F7" s="452" t="s">
        <v>673</v>
      </c>
      <c r="G7" s="451" t="s">
        <v>674</v>
      </c>
      <c r="H7" s="451" t="s">
        <v>675</v>
      </c>
      <c r="I7" s="451" t="s">
        <v>676</v>
      </c>
      <c r="J7" s="451" t="s">
        <v>677</v>
      </c>
      <c r="K7" s="453" t="s">
        <v>678</v>
      </c>
    </row>
    <row r="8" spans="2:12" s="454" customFormat="1" ht="15.75">
      <c r="B8" s="450" t="s">
        <v>679</v>
      </c>
      <c r="C8" s="455"/>
      <c r="D8" s="451"/>
      <c r="E8" s="451"/>
      <c r="F8" s="456"/>
      <c r="G8" s="456" t="s">
        <v>680</v>
      </c>
      <c r="H8" s="456"/>
      <c r="I8" s="457"/>
      <c r="J8" s="458"/>
      <c r="K8" s="459">
        <f>$K$6+I8-J8</f>
        <v>1475.91</v>
      </c>
    </row>
    <row r="9" spans="2:12" ht="15.75">
      <c r="B9" s="460">
        <v>1</v>
      </c>
      <c r="C9" s="461">
        <v>45312</v>
      </c>
      <c r="D9" s="462" t="s">
        <v>797</v>
      </c>
      <c r="E9" s="463" t="s">
        <v>862</v>
      </c>
      <c r="F9" s="461">
        <v>45312</v>
      </c>
      <c r="G9" s="462" t="s">
        <v>863</v>
      </c>
      <c r="H9" s="462" t="s">
        <v>864</v>
      </c>
      <c r="I9" s="464"/>
      <c r="J9" s="465">
        <v>59.9</v>
      </c>
      <c r="K9" s="466">
        <f>K8+I9-J9</f>
        <v>1416.01</v>
      </c>
    </row>
    <row r="10" spans="2:12" ht="15.75">
      <c r="B10" s="460">
        <v>2</v>
      </c>
      <c r="C10" s="461">
        <v>45317</v>
      </c>
      <c r="D10" s="462" t="s">
        <v>865</v>
      </c>
      <c r="E10" s="463" t="s">
        <v>866</v>
      </c>
      <c r="F10" s="461">
        <v>45312</v>
      </c>
      <c r="G10" s="462" t="s">
        <v>830</v>
      </c>
      <c r="H10" s="462" t="s">
        <v>867</v>
      </c>
      <c r="I10" s="464">
        <v>0</v>
      </c>
      <c r="J10" s="465">
        <v>28</v>
      </c>
      <c r="K10" s="466">
        <f>K9+I10-J10</f>
        <v>1388.01</v>
      </c>
    </row>
    <row r="11" spans="2:12" ht="15.75">
      <c r="B11" s="460">
        <v>3</v>
      </c>
      <c r="C11" s="461">
        <v>45321</v>
      </c>
      <c r="D11" s="462" t="s">
        <v>151</v>
      </c>
      <c r="E11" s="463" t="s">
        <v>868</v>
      </c>
      <c r="F11" s="461">
        <v>45321</v>
      </c>
      <c r="G11" s="462" t="s">
        <v>798</v>
      </c>
      <c r="H11" s="467" t="s">
        <v>869</v>
      </c>
      <c r="I11" s="464">
        <v>0</v>
      </c>
      <c r="J11" s="468">
        <v>79.989999999999995</v>
      </c>
      <c r="K11" s="466">
        <f>K10+I11-J11</f>
        <v>1308.02</v>
      </c>
    </row>
    <row r="12" spans="2:12" ht="15.75">
      <c r="B12" s="460">
        <v>4</v>
      </c>
      <c r="C12" s="461">
        <v>45300</v>
      </c>
      <c r="D12" s="462"/>
      <c r="E12" s="469" t="s">
        <v>939</v>
      </c>
      <c r="F12" s="461">
        <v>45300</v>
      </c>
      <c r="G12" s="462" t="s">
        <v>940</v>
      </c>
      <c r="H12" s="467" t="s">
        <v>941</v>
      </c>
      <c r="I12" s="464">
        <v>231.18</v>
      </c>
      <c r="J12" s="468">
        <v>0</v>
      </c>
      <c r="K12" s="466">
        <f t="shared" ref="K12:K40" si="0">K11+I12-J12</f>
        <v>1539.2</v>
      </c>
      <c r="L12" s="470"/>
    </row>
    <row r="13" spans="2:12" ht="15.75">
      <c r="B13" s="460">
        <v>5</v>
      </c>
      <c r="C13" s="461"/>
      <c r="D13" s="462"/>
      <c r="E13" s="463"/>
      <c r="F13" s="461"/>
      <c r="G13" s="462"/>
      <c r="H13" s="467"/>
      <c r="I13" s="464"/>
      <c r="J13" s="468">
        <v>0</v>
      </c>
      <c r="K13" s="466">
        <f t="shared" si="0"/>
        <v>1539.2</v>
      </c>
    </row>
    <row r="14" spans="2:12" ht="15.75">
      <c r="B14" s="460">
        <v>6</v>
      </c>
      <c r="C14" s="461"/>
      <c r="D14" s="462"/>
      <c r="E14" s="463"/>
      <c r="F14" s="461"/>
      <c r="G14" s="462"/>
      <c r="H14" s="467"/>
      <c r="I14" s="471"/>
      <c r="J14" s="465">
        <v>0</v>
      </c>
      <c r="K14" s="466">
        <f t="shared" si="0"/>
        <v>1539.2</v>
      </c>
    </row>
    <row r="15" spans="2:12" ht="15.75">
      <c r="B15" s="460">
        <v>7</v>
      </c>
      <c r="C15" s="461"/>
      <c r="D15" s="462"/>
      <c r="E15" s="463"/>
      <c r="F15" s="472"/>
      <c r="G15" s="462"/>
      <c r="H15" s="462"/>
      <c r="I15" s="464"/>
      <c r="J15" s="473">
        <v>0</v>
      </c>
      <c r="K15" s="466">
        <f t="shared" si="0"/>
        <v>1539.2</v>
      </c>
    </row>
    <row r="16" spans="2:12" ht="15.75">
      <c r="B16" s="460">
        <v>8</v>
      </c>
      <c r="C16" s="472"/>
      <c r="D16" s="462"/>
      <c r="E16" s="474"/>
      <c r="F16" s="472"/>
      <c r="G16" s="462"/>
      <c r="H16" s="467"/>
      <c r="I16" s="464"/>
      <c r="J16" s="465">
        <v>0</v>
      </c>
      <c r="K16" s="466">
        <f t="shared" si="0"/>
        <v>1539.2</v>
      </c>
    </row>
    <row r="17" spans="2:11" ht="15.75">
      <c r="B17" s="460">
        <v>9</v>
      </c>
      <c r="C17" s="472"/>
      <c r="D17" s="462"/>
      <c r="E17" s="463"/>
      <c r="F17" s="472"/>
      <c r="G17" s="462"/>
      <c r="H17" s="462"/>
      <c r="I17" s="464"/>
      <c r="J17" s="464"/>
      <c r="K17" s="466">
        <f t="shared" si="0"/>
        <v>1539.2</v>
      </c>
    </row>
    <row r="18" spans="2:11" ht="15.75">
      <c r="B18" s="460">
        <v>10</v>
      </c>
      <c r="C18" s="472"/>
      <c r="D18" s="462"/>
      <c r="E18" s="463"/>
      <c r="F18" s="461"/>
      <c r="G18" s="462"/>
      <c r="H18" s="462"/>
      <c r="I18" s="464"/>
      <c r="J18" s="464"/>
      <c r="K18" s="466">
        <f t="shared" si="0"/>
        <v>1539.2</v>
      </c>
    </row>
    <row r="19" spans="2:11" ht="15.75">
      <c r="B19" s="460">
        <v>11</v>
      </c>
      <c r="C19" s="461"/>
      <c r="D19" s="462"/>
      <c r="E19" s="463"/>
      <c r="F19" s="461"/>
      <c r="G19" s="462"/>
      <c r="H19" s="462"/>
      <c r="I19" s="464"/>
      <c r="J19" s="464"/>
      <c r="K19" s="466">
        <f t="shared" si="0"/>
        <v>1539.2</v>
      </c>
    </row>
    <row r="20" spans="2:11" ht="15.75">
      <c r="B20" s="460">
        <v>12</v>
      </c>
      <c r="C20" s="461"/>
      <c r="D20" s="462"/>
      <c r="E20" s="463"/>
      <c r="F20" s="461"/>
      <c r="G20" s="462"/>
      <c r="H20" s="462"/>
      <c r="I20" s="464"/>
      <c r="J20" s="464"/>
      <c r="K20" s="466">
        <f t="shared" si="0"/>
        <v>1539.2</v>
      </c>
    </row>
    <row r="21" spans="2:11" ht="15.75">
      <c r="B21" s="460">
        <v>13</v>
      </c>
      <c r="C21" s="461"/>
      <c r="D21" s="462"/>
      <c r="E21" s="463"/>
      <c r="F21" s="461"/>
      <c r="G21" s="462"/>
      <c r="H21" s="462"/>
      <c r="I21" s="464"/>
      <c r="J21" s="464"/>
      <c r="K21" s="466">
        <f t="shared" si="0"/>
        <v>1539.2</v>
      </c>
    </row>
    <row r="22" spans="2:11" ht="15.75">
      <c r="B22" s="460">
        <v>14</v>
      </c>
      <c r="C22" s="461"/>
      <c r="D22" s="462"/>
      <c r="E22" s="463"/>
      <c r="F22" s="472"/>
      <c r="G22" s="462"/>
      <c r="H22" s="462"/>
      <c r="I22" s="464"/>
      <c r="J22" s="464"/>
      <c r="K22" s="466">
        <f t="shared" si="0"/>
        <v>1539.2</v>
      </c>
    </row>
    <row r="23" spans="2:11" ht="15.75">
      <c r="B23" s="460">
        <v>15</v>
      </c>
      <c r="C23" s="472"/>
      <c r="D23" s="462"/>
      <c r="E23" s="462"/>
      <c r="F23" s="472"/>
      <c r="G23" s="462"/>
      <c r="H23" s="462"/>
      <c r="I23" s="464"/>
      <c r="J23" s="464"/>
      <c r="K23" s="466">
        <f t="shared" si="0"/>
        <v>1539.2</v>
      </c>
    </row>
    <row r="24" spans="2:11" ht="15.75">
      <c r="B24" s="460">
        <v>16</v>
      </c>
      <c r="C24" s="472"/>
      <c r="D24" s="462"/>
      <c r="E24" s="463"/>
      <c r="F24" s="461"/>
      <c r="G24" s="462"/>
      <c r="H24" s="462"/>
      <c r="I24" s="464"/>
      <c r="J24" s="464"/>
      <c r="K24" s="466">
        <f t="shared" si="0"/>
        <v>1539.2</v>
      </c>
    </row>
    <row r="25" spans="2:11" ht="15.75">
      <c r="B25" s="460">
        <v>17</v>
      </c>
      <c r="C25" s="475"/>
      <c r="D25" s="467"/>
      <c r="E25" s="476"/>
      <c r="F25" s="475"/>
      <c r="G25" s="467"/>
      <c r="H25" s="467"/>
      <c r="I25" s="477"/>
      <c r="J25" s="478"/>
      <c r="K25" s="466">
        <f t="shared" si="0"/>
        <v>1539.2</v>
      </c>
    </row>
    <row r="26" spans="2:11" ht="15.75">
      <c r="B26" s="460">
        <v>18</v>
      </c>
      <c r="C26" s="475"/>
      <c r="D26" s="467"/>
      <c r="E26" s="476"/>
      <c r="F26" s="475"/>
      <c r="G26" s="467"/>
      <c r="H26" s="467"/>
      <c r="I26" s="477"/>
      <c r="J26" s="478"/>
      <c r="K26" s="466">
        <f t="shared" si="0"/>
        <v>1539.2</v>
      </c>
    </row>
    <row r="27" spans="2:11" ht="15.75">
      <c r="B27" s="460">
        <v>19</v>
      </c>
      <c r="C27" s="475"/>
      <c r="D27" s="467"/>
      <c r="E27" s="476"/>
      <c r="F27" s="475"/>
      <c r="G27" s="467"/>
      <c r="H27" s="467"/>
      <c r="I27" s="477"/>
      <c r="J27" s="478"/>
      <c r="K27" s="466">
        <f t="shared" si="0"/>
        <v>1539.2</v>
      </c>
    </row>
    <row r="28" spans="2:11" ht="15.75">
      <c r="B28" s="460">
        <v>20</v>
      </c>
      <c r="C28" s="475"/>
      <c r="D28" s="467"/>
      <c r="E28" s="476"/>
      <c r="F28" s="475"/>
      <c r="G28" s="467"/>
      <c r="H28" s="467"/>
      <c r="I28" s="477"/>
      <c r="J28" s="478"/>
      <c r="K28" s="466">
        <f t="shared" si="0"/>
        <v>1539.2</v>
      </c>
    </row>
    <row r="29" spans="2:11" ht="15.75">
      <c r="B29" s="460">
        <v>21</v>
      </c>
      <c r="C29" s="475"/>
      <c r="D29" s="467"/>
      <c r="E29" s="476"/>
      <c r="F29" s="475"/>
      <c r="G29" s="467"/>
      <c r="H29" s="467"/>
      <c r="I29" s="477"/>
      <c r="J29" s="478"/>
      <c r="K29" s="466">
        <f t="shared" si="0"/>
        <v>1539.2</v>
      </c>
    </row>
    <row r="30" spans="2:11" ht="15.75">
      <c r="B30" s="460">
        <v>22</v>
      </c>
      <c r="C30" s="475"/>
      <c r="D30" s="467"/>
      <c r="E30" s="476"/>
      <c r="F30" s="475"/>
      <c r="G30" s="467"/>
      <c r="H30" s="467"/>
      <c r="I30" s="479"/>
      <c r="J30" s="478"/>
      <c r="K30" s="466">
        <f t="shared" si="0"/>
        <v>1539.2</v>
      </c>
    </row>
    <row r="31" spans="2:11" ht="15.75">
      <c r="B31" s="460">
        <v>23</v>
      </c>
      <c r="C31" s="475"/>
      <c r="D31" s="467"/>
      <c r="E31" s="476"/>
      <c r="F31" s="475"/>
      <c r="G31" s="467"/>
      <c r="H31" s="467"/>
      <c r="I31" s="477"/>
      <c r="J31" s="478"/>
      <c r="K31" s="466">
        <f t="shared" si="0"/>
        <v>1539.2</v>
      </c>
    </row>
    <row r="32" spans="2:11" ht="15.75">
      <c r="B32" s="460">
        <v>24</v>
      </c>
      <c r="C32" s="475"/>
      <c r="D32" s="467"/>
      <c r="E32" s="476"/>
      <c r="F32" s="475"/>
      <c r="G32" s="467"/>
      <c r="H32" s="467"/>
      <c r="I32" s="477"/>
      <c r="J32" s="478"/>
      <c r="K32" s="466">
        <f t="shared" si="0"/>
        <v>1539.2</v>
      </c>
    </row>
    <row r="33" spans="2:11" ht="15.75">
      <c r="B33" s="460">
        <v>25</v>
      </c>
      <c r="C33" s="475"/>
      <c r="D33" s="467"/>
      <c r="E33" s="476"/>
      <c r="F33" s="475"/>
      <c r="G33" s="467"/>
      <c r="H33" s="467"/>
      <c r="I33" s="477"/>
      <c r="J33" s="478"/>
      <c r="K33" s="466">
        <f t="shared" si="0"/>
        <v>1539.2</v>
      </c>
    </row>
    <row r="34" spans="2:11" ht="15.75">
      <c r="B34" s="460">
        <v>26</v>
      </c>
      <c r="C34" s="475"/>
      <c r="D34" s="467"/>
      <c r="E34" s="476"/>
      <c r="F34" s="475"/>
      <c r="G34" s="467"/>
      <c r="H34" s="467"/>
      <c r="I34" s="477"/>
      <c r="J34" s="478"/>
      <c r="K34" s="466">
        <f t="shared" si="0"/>
        <v>1539.2</v>
      </c>
    </row>
    <row r="35" spans="2:11" ht="15.75">
      <c r="B35" s="460">
        <v>27</v>
      </c>
      <c r="C35" s="475"/>
      <c r="D35" s="467"/>
      <c r="E35" s="476"/>
      <c r="F35" s="475"/>
      <c r="G35" s="467"/>
      <c r="H35" s="467"/>
      <c r="I35" s="477"/>
      <c r="J35" s="478"/>
      <c r="K35" s="466">
        <f t="shared" si="0"/>
        <v>1539.2</v>
      </c>
    </row>
    <row r="36" spans="2:11" ht="15.75">
      <c r="B36" s="460">
        <v>28</v>
      </c>
      <c r="C36" s="475"/>
      <c r="D36" s="467"/>
      <c r="E36" s="476"/>
      <c r="F36" s="475"/>
      <c r="G36" s="467"/>
      <c r="H36" s="467"/>
      <c r="I36" s="477"/>
      <c r="J36" s="478"/>
      <c r="K36" s="466">
        <f t="shared" si="0"/>
        <v>1539.2</v>
      </c>
    </row>
    <row r="37" spans="2:11" ht="15.75">
      <c r="B37" s="460">
        <v>29</v>
      </c>
      <c r="C37" s="475"/>
      <c r="D37" s="467"/>
      <c r="E37" s="476"/>
      <c r="F37" s="475"/>
      <c r="G37" s="467"/>
      <c r="H37" s="467"/>
      <c r="I37" s="477"/>
      <c r="J37" s="478"/>
      <c r="K37" s="466">
        <f t="shared" si="0"/>
        <v>1539.2</v>
      </c>
    </row>
    <row r="38" spans="2:11" ht="15.75">
      <c r="B38" s="460">
        <v>30</v>
      </c>
      <c r="C38" s="475"/>
      <c r="D38" s="467"/>
      <c r="E38" s="476"/>
      <c r="F38" s="475"/>
      <c r="G38" s="467"/>
      <c r="H38" s="467"/>
      <c r="I38" s="477"/>
      <c r="J38" s="478"/>
      <c r="K38" s="466">
        <f t="shared" si="0"/>
        <v>1539.2</v>
      </c>
    </row>
    <row r="39" spans="2:11" ht="15.75">
      <c r="B39" s="460">
        <v>31</v>
      </c>
      <c r="C39" s="475"/>
      <c r="D39" s="467"/>
      <c r="E39" s="476"/>
      <c r="F39" s="475"/>
      <c r="G39" s="467"/>
      <c r="H39" s="467"/>
      <c r="I39" s="477"/>
      <c r="J39" s="478"/>
      <c r="K39" s="466">
        <f t="shared" si="0"/>
        <v>1539.2</v>
      </c>
    </row>
    <row r="40" spans="2:11" ht="16.5" thickBot="1">
      <c r="B40" s="460">
        <v>32</v>
      </c>
      <c r="C40" s="480"/>
      <c r="D40" s="502"/>
      <c r="E40" s="480"/>
      <c r="F40" s="480"/>
      <c r="G40" s="480"/>
      <c r="H40" s="480"/>
      <c r="I40" s="481"/>
      <c r="J40" s="482"/>
      <c r="K40" s="466">
        <f t="shared" si="0"/>
        <v>1539.2</v>
      </c>
    </row>
    <row r="41" spans="2:11" ht="18">
      <c r="H41" s="483" t="s">
        <v>681</v>
      </c>
      <c r="I41" s="484">
        <f>SUM(I8:I40)</f>
        <v>231.18</v>
      </c>
      <c r="J41" s="485">
        <f>SUM(J8:J40)</f>
        <v>167.89</v>
      </c>
    </row>
    <row r="42" spans="2:11" ht="18">
      <c r="H42" s="486" t="s">
        <v>682</v>
      </c>
      <c r="I42" s="487">
        <f>K6</f>
        <v>1475.91</v>
      </c>
      <c r="J42" s="488"/>
    </row>
    <row r="43" spans="2:11" ht="18">
      <c r="H43" s="486" t="s">
        <v>678</v>
      </c>
      <c r="I43" s="489"/>
      <c r="J43" s="490">
        <f>K40</f>
        <v>1539.2</v>
      </c>
    </row>
    <row r="44" spans="2:11" ht="18.75" thickBot="1">
      <c r="H44" s="491" t="s">
        <v>683</v>
      </c>
      <c r="I44" s="492">
        <f>I41+I42</f>
        <v>1707.0900000000001</v>
      </c>
      <c r="J44" s="493">
        <f>J41+J43</f>
        <v>1707.0900000000001</v>
      </c>
    </row>
    <row r="45" spans="2:11">
      <c r="K45" s="470"/>
    </row>
    <row r="46" spans="2:11">
      <c r="J46" s="494"/>
    </row>
    <row r="47" spans="2:11" ht="15" customHeight="1"/>
    <row r="48" spans="2:11" ht="15" customHeight="1">
      <c r="C48" s="495"/>
      <c r="D48" s="495"/>
      <c r="E48" s="495"/>
      <c r="F48" s="495"/>
      <c r="G48" s="495"/>
      <c r="H48" s="495"/>
      <c r="I48" s="495"/>
      <c r="J48" s="495"/>
      <c r="K48" s="495"/>
    </row>
    <row r="49" spans="3:11">
      <c r="C49" s="495"/>
      <c r="D49" s="495"/>
      <c r="E49" s="495"/>
      <c r="F49" s="495"/>
      <c r="G49" s="495"/>
      <c r="H49" s="495"/>
      <c r="I49" s="495"/>
      <c r="J49" s="495"/>
      <c r="K49" s="495"/>
    </row>
    <row r="50" spans="3:11">
      <c r="C50" s="495"/>
      <c r="D50" s="495" t="s">
        <v>684</v>
      </c>
      <c r="E50" s="495"/>
      <c r="F50" s="495"/>
      <c r="G50" s="495" t="s">
        <v>684</v>
      </c>
      <c r="H50" s="495"/>
      <c r="I50" s="495"/>
      <c r="J50" s="495"/>
      <c r="K50" s="495"/>
    </row>
    <row r="51" spans="3:11">
      <c r="C51" s="495"/>
      <c r="D51" s="495"/>
      <c r="E51" s="495"/>
      <c r="F51" s="495"/>
      <c r="G51" s="495"/>
      <c r="H51" s="495"/>
      <c r="I51" s="495"/>
      <c r="J51" s="495"/>
      <c r="K51" s="495"/>
    </row>
    <row r="52" spans="3:11" ht="18">
      <c r="C52" s="495"/>
      <c r="D52" s="495"/>
      <c r="E52" s="495"/>
      <c r="F52" s="495"/>
      <c r="G52" s="495"/>
      <c r="H52" s="496" t="s">
        <v>685</v>
      </c>
      <c r="I52" s="495"/>
      <c r="J52" s="495"/>
      <c r="K52" s="495"/>
    </row>
    <row r="53" spans="3:11" ht="18">
      <c r="C53" s="495"/>
      <c r="D53" s="497"/>
      <c r="E53" s="497"/>
      <c r="F53" s="495"/>
      <c r="G53" s="497"/>
      <c r="H53" s="498" t="s">
        <v>686</v>
      </c>
      <c r="I53" s="499">
        <f>1000-J43</f>
        <v>-539.20000000000005</v>
      </c>
      <c r="J53" s="495"/>
      <c r="K53" s="495"/>
    </row>
    <row r="54" spans="3:11">
      <c r="C54" s="495"/>
      <c r="D54" s="495" t="s">
        <v>687</v>
      </c>
      <c r="E54" s="495"/>
      <c r="F54" s="495"/>
      <c r="G54" s="495" t="s">
        <v>687</v>
      </c>
      <c r="H54" s="495"/>
      <c r="I54" s="495"/>
      <c r="J54" s="495"/>
      <c r="K54" s="495"/>
    </row>
    <row r="55" spans="3:11">
      <c r="C55" s="495"/>
      <c r="D55" s="495" t="s">
        <v>688</v>
      </c>
      <c r="E55" s="495"/>
      <c r="F55" s="495"/>
      <c r="G55" s="495" t="s">
        <v>689</v>
      </c>
      <c r="H55" s="495"/>
      <c r="I55" s="495" t="s">
        <v>690</v>
      </c>
      <c r="J55" s="495"/>
      <c r="K55" s="495"/>
    </row>
    <row r="56" spans="3:11">
      <c r="C56" s="495"/>
      <c r="D56" s="495"/>
      <c r="E56" s="495"/>
      <c r="F56" s="495"/>
      <c r="G56" s="495"/>
      <c r="H56" s="495"/>
      <c r="I56" s="495"/>
      <c r="J56" s="495"/>
      <c r="K56" s="495"/>
    </row>
    <row r="57" spans="3:11">
      <c r="C57" s="495"/>
      <c r="D57" s="495"/>
      <c r="E57" s="495"/>
      <c r="F57" s="495"/>
      <c r="G57" s="495"/>
      <c r="H57" s="495"/>
      <c r="I57" s="495"/>
      <c r="J57" s="495"/>
      <c r="K57" s="495"/>
    </row>
    <row r="58" spans="3:11">
      <c r="C58" s="495" t="s">
        <v>691</v>
      </c>
      <c r="D58" s="495"/>
      <c r="E58" s="495"/>
      <c r="F58" s="495"/>
      <c r="G58" s="495"/>
      <c r="H58" s="495"/>
    </row>
    <row r="59" spans="3:11">
      <c r="C59" s="495" t="s">
        <v>692</v>
      </c>
      <c r="D59" s="495"/>
      <c r="E59" s="495"/>
      <c r="F59" s="495"/>
      <c r="G59" s="495"/>
      <c r="H59" s="495"/>
      <c r="I59" s="497"/>
      <c r="J59" s="497"/>
      <c r="K59" s="497"/>
    </row>
    <row r="60" spans="3:11">
      <c r="C60" s="500"/>
      <c r="D60" s="495"/>
      <c r="E60" s="495"/>
      <c r="F60" s="495"/>
      <c r="G60" s="495"/>
      <c r="H60" s="495"/>
      <c r="I60" s="495" t="s">
        <v>311</v>
      </c>
      <c r="J60" s="495"/>
      <c r="K60" s="495"/>
    </row>
    <row r="61" spans="3:11">
      <c r="C61" s="495"/>
      <c r="D61" s="495"/>
      <c r="E61" s="495"/>
      <c r="F61" s="495"/>
      <c r="G61" s="495"/>
      <c r="H61" s="495"/>
      <c r="I61" s="495" t="s">
        <v>693</v>
      </c>
      <c r="J61" s="495"/>
      <c r="K61" s="495"/>
    </row>
    <row r="62" spans="3:11">
      <c r="C62" s="495"/>
      <c r="D62" s="495"/>
      <c r="E62" s="495"/>
      <c r="F62" s="495"/>
      <c r="G62" s="495"/>
      <c r="H62" s="495"/>
      <c r="I62" s="495"/>
      <c r="J62" s="495"/>
      <c r="K62" s="495"/>
    </row>
    <row r="63" spans="3:11">
      <c r="C63" s="495"/>
      <c r="D63" s="495"/>
      <c r="E63" s="495"/>
      <c r="F63" s="495"/>
      <c r="G63" s="495"/>
      <c r="H63" s="495"/>
      <c r="I63" s="495"/>
      <c r="J63" s="495"/>
      <c r="K63" s="495"/>
    </row>
    <row r="64" spans="3:11">
      <c r="C64" s="495"/>
      <c r="D64" s="495"/>
      <c r="E64" s="495"/>
      <c r="F64" s="495"/>
      <c r="G64" s="495"/>
      <c r="H64" s="495"/>
      <c r="I64" s="495"/>
      <c r="J64" s="495"/>
      <c r="K64" s="495"/>
    </row>
    <row r="65" spans="3:11">
      <c r="C65" s="495"/>
      <c r="D65" s="495"/>
      <c r="E65" s="495"/>
      <c r="F65" s="495"/>
      <c r="G65" s="495"/>
      <c r="H65" s="495"/>
      <c r="I65" s="495"/>
      <c r="J65" s="495"/>
      <c r="K65" s="495"/>
    </row>
    <row r="66" spans="3:11">
      <c r="C66" s="495"/>
      <c r="D66" s="495"/>
      <c r="E66" s="495"/>
      <c r="F66" s="495"/>
      <c r="G66" s="495"/>
      <c r="H66" s="495"/>
      <c r="I66" s="495"/>
      <c r="J66" s="495"/>
      <c r="K66" s="495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345" workbookViewId="0">
      <selection activeCell="B82" sqref="B82:D88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990" t="s">
        <v>0</v>
      </c>
      <c r="B3" s="990"/>
      <c r="C3" s="990"/>
      <c r="D3" s="990"/>
      <c r="E3" s="990"/>
    </row>
    <row r="4" spans="1:5" ht="15.75" customHeight="1">
      <c r="A4" s="990" t="s">
        <v>1</v>
      </c>
      <c r="B4" s="990"/>
      <c r="C4" s="990"/>
      <c r="D4" s="990"/>
      <c r="E4" s="990"/>
    </row>
    <row r="5" spans="1:5" ht="15.75" customHeight="1">
      <c r="A5" s="990" t="s">
        <v>4</v>
      </c>
      <c r="B5" s="990"/>
      <c r="C5" s="990"/>
      <c r="D5" s="990"/>
      <c r="E5" s="990"/>
    </row>
    <row r="8" spans="1:5" ht="50.25" customHeight="1">
      <c r="A8" s="995" t="s">
        <v>849</v>
      </c>
      <c r="B8" s="996"/>
      <c r="C8" s="996"/>
      <c r="D8" s="996"/>
      <c r="E8" s="996"/>
    </row>
    <row r="10" spans="1:5" ht="46.5" customHeight="1">
      <c r="A10" s="997" t="s">
        <v>515</v>
      </c>
      <c r="B10" s="998"/>
      <c r="C10" s="998"/>
      <c r="D10" s="998"/>
      <c r="E10" s="998"/>
    </row>
    <row r="13" spans="1:5">
      <c r="B13" s="991" t="s">
        <v>131</v>
      </c>
      <c r="C13" s="991"/>
      <c r="D13" s="113">
        <v>118.32</v>
      </c>
    </row>
    <row r="14" spans="1:5">
      <c r="B14" s="114" t="s">
        <v>123</v>
      </c>
      <c r="C14" s="114" t="s">
        <v>132</v>
      </c>
      <c r="D14" s="339" t="s">
        <v>665</v>
      </c>
    </row>
    <row r="15" spans="1:5">
      <c r="B15" s="161">
        <v>45293</v>
      </c>
      <c r="C15" s="401">
        <v>0</v>
      </c>
      <c r="D15" s="335">
        <v>14400</v>
      </c>
    </row>
    <row r="16" spans="1:5">
      <c r="B16" s="161">
        <v>45293</v>
      </c>
      <c r="C16" s="621">
        <v>14401.85</v>
      </c>
      <c r="D16" s="335">
        <v>0</v>
      </c>
    </row>
    <row r="17" spans="2:4">
      <c r="B17" s="161">
        <v>45293</v>
      </c>
      <c r="C17" s="335">
        <v>55.08</v>
      </c>
      <c r="D17" s="401">
        <v>0</v>
      </c>
    </row>
    <row r="18" spans="2:4">
      <c r="B18" s="161">
        <v>45295</v>
      </c>
      <c r="C18" s="509">
        <v>0</v>
      </c>
      <c r="D18" s="335">
        <v>1930</v>
      </c>
    </row>
    <row r="19" spans="2:4">
      <c r="B19" s="161">
        <v>45295</v>
      </c>
      <c r="C19" s="401">
        <v>0</v>
      </c>
      <c r="D19" s="335">
        <v>600</v>
      </c>
    </row>
    <row r="20" spans="2:4">
      <c r="B20" s="161">
        <v>45295</v>
      </c>
      <c r="C20" s="401">
        <v>2580.87</v>
      </c>
      <c r="D20" s="335">
        <v>0</v>
      </c>
    </row>
    <row r="21" spans="2:4">
      <c r="B21" s="161">
        <v>45299</v>
      </c>
      <c r="C21" s="401">
        <v>0</v>
      </c>
      <c r="D21" s="335">
        <v>1800</v>
      </c>
    </row>
    <row r="22" spans="2:4">
      <c r="B22" s="161">
        <v>45299</v>
      </c>
      <c r="C22" s="401">
        <v>600</v>
      </c>
      <c r="D22" s="335">
        <v>0</v>
      </c>
    </row>
    <row r="23" spans="2:4">
      <c r="B23" s="161">
        <v>45299</v>
      </c>
      <c r="C23" s="335">
        <v>231.18</v>
      </c>
      <c r="D23" s="401">
        <v>0</v>
      </c>
    </row>
    <row r="24" spans="2:4">
      <c r="B24" s="161">
        <v>45300</v>
      </c>
      <c r="C24" s="335">
        <v>69.95</v>
      </c>
      <c r="D24" s="401">
        <v>0</v>
      </c>
    </row>
    <row r="25" spans="2:4">
      <c r="B25" s="161">
        <v>45302</v>
      </c>
      <c r="C25" s="401">
        <v>0</v>
      </c>
      <c r="D25" s="335">
        <v>192884.3</v>
      </c>
    </row>
    <row r="26" spans="2:4">
      <c r="B26" s="161">
        <v>45302</v>
      </c>
      <c r="C26" s="401">
        <v>900</v>
      </c>
      <c r="D26" s="335">
        <v>0</v>
      </c>
    </row>
    <row r="27" spans="2:4">
      <c r="B27" s="161">
        <v>45303</v>
      </c>
      <c r="C27" s="401">
        <v>0</v>
      </c>
      <c r="D27" s="335">
        <v>75.680000000000007</v>
      </c>
    </row>
    <row r="28" spans="2:4">
      <c r="B28" s="161">
        <v>45303</v>
      </c>
      <c r="C28" s="401">
        <v>0</v>
      </c>
      <c r="D28" s="335">
        <v>900.58</v>
      </c>
    </row>
    <row r="29" spans="2:4">
      <c r="B29" s="161">
        <v>45303</v>
      </c>
      <c r="C29" s="401">
        <v>3800</v>
      </c>
      <c r="D29" s="335">
        <v>0</v>
      </c>
    </row>
    <row r="30" spans="2:4">
      <c r="B30" s="161">
        <v>45303</v>
      </c>
      <c r="C30" s="401">
        <v>147854.48000000001</v>
      </c>
      <c r="D30" s="335">
        <v>0</v>
      </c>
    </row>
    <row r="31" spans="2:4">
      <c r="B31" s="161">
        <v>45303</v>
      </c>
      <c r="C31" s="401">
        <v>108.63</v>
      </c>
      <c r="D31" s="335">
        <v>0</v>
      </c>
    </row>
    <row r="32" spans="2:4">
      <c r="B32" s="161">
        <v>45303</v>
      </c>
      <c r="C32" s="401">
        <v>10000</v>
      </c>
      <c r="D32" s="335">
        <v>0</v>
      </c>
    </row>
    <row r="33" spans="2:4">
      <c r="B33" s="161">
        <v>45303</v>
      </c>
      <c r="C33" s="401">
        <v>5970.61</v>
      </c>
      <c r="D33" s="335">
        <v>0</v>
      </c>
    </row>
    <row r="34" spans="2:4">
      <c r="B34" s="161">
        <v>45303</v>
      </c>
      <c r="C34" s="401">
        <v>22330.27</v>
      </c>
      <c r="D34" s="335">
        <v>0</v>
      </c>
    </row>
    <row r="35" spans="2:4">
      <c r="B35" s="161">
        <v>45303</v>
      </c>
      <c r="C35" s="401">
        <v>3.3</v>
      </c>
      <c r="D35" s="335">
        <v>0</v>
      </c>
    </row>
    <row r="36" spans="2:4">
      <c r="B36" s="161">
        <v>45303</v>
      </c>
      <c r="C36" s="401">
        <v>3.3</v>
      </c>
      <c r="D36" s="335">
        <v>0</v>
      </c>
    </row>
    <row r="37" spans="2:4">
      <c r="B37" s="161">
        <v>45303</v>
      </c>
      <c r="C37" s="401">
        <v>3394.26</v>
      </c>
      <c r="D37" s="335">
        <v>0</v>
      </c>
    </row>
    <row r="38" spans="2:4">
      <c r="B38" s="161">
        <v>45306</v>
      </c>
      <c r="C38" s="401">
        <v>178.71</v>
      </c>
      <c r="D38" s="335">
        <v>0</v>
      </c>
    </row>
    <row r="39" spans="2:4">
      <c r="B39" s="161">
        <v>45307</v>
      </c>
      <c r="C39" s="401">
        <v>9</v>
      </c>
      <c r="D39" s="335">
        <v>0</v>
      </c>
    </row>
    <row r="40" spans="2:4">
      <c r="B40" s="161">
        <v>45308</v>
      </c>
      <c r="C40" s="401">
        <v>0</v>
      </c>
      <c r="D40" s="335">
        <v>1100</v>
      </c>
    </row>
    <row r="41" spans="2:4">
      <c r="B41" s="161">
        <v>45308</v>
      </c>
      <c r="C41" s="503">
        <v>0</v>
      </c>
      <c r="D41" s="335">
        <v>19956.96</v>
      </c>
    </row>
    <row r="42" spans="2:4">
      <c r="B42" s="161">
        <v>45308</v>
      </c>
      <c r="C42" s="401">
        <v>1323.14</v>
      </c>
      <c r="D42" s="335">
        <v>0</v>
      </c>
    </row>
    <row r="43" spans="2:4">
      <c r="B43" s="161">
        <v>45308</v>
      </c>
      <c r="C43" s="401">
        <v>2773.78</v>
      </c>
      <c r="D43" s="335">
        <v>0</v>
      </c>
    </row>
    <row r="44" spans="2:4">
      <c r="B44" s="161">
        <v>45310</v>
      </c>
      <c r="C44" s="401">
        <v>0</v>
      </c>
      <c r="D44" s="335">
        <v>2700</v>
      </c>
    </row>
    <row r="45" spans="2:4">
      <c r="B45" s="161">
        <v>45310</v>
      </c>
      <c r="C45" s="401">
        <v>0</v>
      </c>
      <c r="D45" s="335">
        <v>2600</v>
      </c>
    </row>
    <row r="46" spans="2:4">
      <c r="B46" s="161">
        <v>45310</v>
      </c>
      <c r="C46" s="401">
        <v>0</v>
      </c>
      <c r="D46" s="335">
        <v>9998.36</v>
      </c>
    </row>
    <row r="47" spans="2:4">
      <c r="B47" s="161">
        <v>45310</v>
      </c>
      <c r="C47" s="401">
        <v>0</v>
      </c>
      <c r="D47" s="335">
        <v>10400</v>
      </c>
    </row>
    <row r="48" spans="2:4">
      <c r="B48" s="161">
        <v>45310</v>
      </c>
      <c r="C48" s="401">
        <v>19956.96</v>
      </c>
      <c r="D48" s="335">
        <v>0</v>
      </c>
    </row>
    <row r="49" spans="2:4">
      <c r="B49" s="161">
        <v>45310</v>
      </c>
      <c r="C49" s="401">
        <v>42.84</v>
      </c>
      <c r="D49" s="335">
        <v>0</v>
      </c>
    </row>
    <row r="50" spans="2:4">
      <c r="B50" s="161">
        <v>45310</v>
      </c>
      <c r="C50" s="401">
        <v>53.45</v>
      </c>
      <c r="D50" s="335">
        <v>0</v>
      </c>
    </row>
    <row r="51" spans="2:4">
      <c r="B51" s="161">
        <v>45310</v>
      </c>
      <c r="C51" s="401">
        <v>184.61</v>
      </c>
      <c r="D51" s="335">
        <v>0</v>
      </c>
    </row>
    <row r="52" spans="2:4">
      <c r="B52" s="161">
        <v>45310</v>
      </c>
      <c r="C52" s="401">
        <v>7873.72</v>
      </c>
      <c r="D52" s="335">
        <v>0</v>
      </c>
    </row>
    <row r="53" spans="2:4">
      <c r="B53" s="161">
        <v>45310</v>
      </c>
      <c r="C53" s="401">
        <v>14749.94</v>
      </c>
      <c r="D53" s="335">
        <v>0</v>
      </c>
    </row>
    <row r="54" spans="2:4">
      <c r="B54" s="161">
        <v>45313</v>
      </c>
      <c r="C54" s="401">
        <v>0</v>
      </c>
      <c r="D54" s="335">
        <v>2773.78</v>
      </c>
    </row>
    <row r="55" spans="2:4">
      <c r="B55" s="161">
        <v>45315</v>
      </c>
      <c r="C55" s="401">
        <v>2700</v>
      </c>
      <c r="D55" s="335">
        <v>0</v>
      </c>
    </row>
    <row r="56" spans="2:4">
      <c r="B56" s="161">
        <v>45316</v>
      </c>
      <c r="C56" s="401">
        <v>0</v>
      </c>
      <c r="D56" s="335">
        <v>8600</v>
      </c>
    </row>
    <row r="57" spans="2:4">
      <c r="B57" s="161">
        <v>45316</v>
      </c>
      <c r="C57" s="401">
        <v>673.6</v>
      </c>
      <c r="D57" s="335">
        <v>0</v>
      </c>
    </row>
    <row r="58" spans="2:4">
      <c r="B58" s="161">
        <v>45316</v>
      </c>
      <c r="C58" s="401">
        <v>1038.1199999999999</v>
      </c>
      <c r="D58" s="335">
        <v>0</v>
      </c>
    </row>
    <row r="59" spans="2:4">
      <c r="B59" s="161">
        <v>45316</v>
      </c>
      <c r="C59" s="401">
        <v>358.7</v>
      </c>
      <c r="D59" s="335">
        <v>0</v>
      </c>
    </row>
    <row r="60" spans="2:4">
      <c r="B60" s="161">
        <v>45316</v>
      </c>
      <c r="C60" s="401">
        <v>1359.5</v>
      </c>
      <c r="D60" s="335">
        <v>0</v>
      </c>
    </row>
    <row r="61" spans="2:4">
      <c r="B61" s="161">
        <v>45316</v>
      </c>
      <c r="C61" s="401">
        <v>450.5</v>
      </c>
      <c r="D61" s="335">
        <v>0</v>
      </c>
    </row>
    <row r="62" spans="2:4">
      <c r="B62" s="161">
        <v>45316</v>
      </c>
      <c r="C62" s="401">
        <v>117</v>
      </c>
      <c r="D62" s="401">
        <v>0</v>
      </c>
    </row>
    <row r="63" spans="2:4">
      <c r="B63" s="161">
        <v>45316</v>
      </c>
      <c r="C63" s="401">
        <v>116</v>
      </c>
      <c r="D63" s="335">
        <v>0</v>
      </c>
    </row>
    <row r="64" spans="2:4">
      <c r="B64" s="161">
        <v>45316</v>
      </c>
      <c r="C64" s="401">
        <v>467.65</v>
      </c>
      <c r="D64" s="335">
        <v>0</v>
      </c>
    </row>
    <row r="65" spans="2:4">
      <c r="B65" s="161">
        <v>45316</v>
      </c>
      <c r="C65" s="401">
        <v>2332</v>
      </c>
      <c r="D65" s="335">
        <v>0</v>
      </c>
    </row>
    <row r="66" spans="2:4">
      <c r="B66" s="161">
        <v>45316</v>
      </c>
      <c r="C66" s="401">
        <v>120</v>
      </c>
      <c r="D66" s="335">
        <v>0</v>
      </c>
    </row>
    <row r="67" spans="2:4">
      <c r="B67" s="161">
        <v>45317</v>
      </c>
      <c r="C67" s="401">
        <v>0</v>
      </c>
      <c r="D67" s="335">
        <v>2100</v>
      </c>
    </row>
    <row r="68" spans="2:4">
      <c r="B68" s="161">
        <v>45317</v>
      </c>
      <c r="C68" s="401">
        <v>0</v>
      </c>
      <c r="D68" s="335">
        <v>11000</v>
      </c>
    </row>
    <row r="69" spans="2:4">
      <c r="B69" s="161">
        <v>45317</v>
      </c>
      <c r="C69" s="401">
        <v>448.32</v>
      </c>
      <c r="D69" s="335">
        <v>0</v>
      </c>
    </row>
    <row r="70" spans="2:4">
      <c r="B70" s="161">
        <v>45317</v>
      </c>
      <c r="C70" s="401">
        <v>922</v>
      </c>
      <c r="D70" s="335">
        <v>0</v>
      </c>
    </row>
    <row r="71" spans="2:4">
      <c r="B71" s="161">
        <v>45317</v>
      </c>
      <c r="C71" s="401">
        <v>309.92</v>
      </c>
      <c r="D71" s="335">
        <v>0</v>
      </c>
    </row>
    <row r="72" spans="2:4">
      <c r="B72" s="161">
        <v>45317</v>
      </c>
      <c r="C72" s="401">
        <v>449.38</v>
      </c>
      <c r="D72" s="335">
        <v>0</v>
      </c>
    </row>
    <row r="73" spans="2:4">
      <c r="B73" s="161">
        <v>45317</v>
      </c>
      <c r="C73" s="401">
        <v>208.08</v>
      </c>
      <c r="D73" s="335">
        <v>0</v>
      </c>
    </row>
    <row r="74" spans="2:4">
      <c r="B74" s="161">
        <v>45317</v>
      </c>
      <c r="C74" s="401">
        <v>1150</v>
      </c>
      <c r="D74" s="335">
        <v>0</v>
      </c>
    </row>
    <row r="75" spans="2:4">
      <c r="B75" s="161">
        <v>45317</v>
      </c>
      <c r="C75" s="335">
        <v>309</v>
      </c>
      <c r="D75" s="401">
        <v>0</v>
      </c>
    </row>
    <row r="76" spans="2:4">
      <c r="B76" s="161">
        <v>45317</v>
      </c>
      <c r="C76" s="401">
        <v>495</v>
      </c>
      <c r="D76" s="335">
        <v>0</v>
      </c>
    </row>
    <row r="77" spans="2:4">
      <c r="B77" s="161">
        <v>45317</v>
      </c>
      <c r="C77" s="401">
        <v>4858.24</v>
      </c>
      <c r="D77" s="335">
        <v>0</v>
      </c>
    </row>
    <row r="78" spans="2:4">
      <c r="B78" s="161">
        <v>45317</v>
      </c>
      <c r="C78" s="401">
        <v>480</v>
      </c>
      <c r="D78" s="335">
        <v>0</v>
      </c>
    </row>
    <row r="79" spans="2:4">
      <c r="B79" s="161">
        <v>45317</v>
      </c>
      <c r="C79" s="401">
        <v>3.3</v>
      </c>
      <c r="D79" s="335">
        <v>0</v>
      </c>
    </row>
    <row r="80" spans="2:4">
      <c r="B80" s="161">
        <v>45317</v>
      </c>
      <c r="C80" s="401">
        <v>754.42</v>
      </c>
      <c r="D80" s="335">
        <v>0</v>
      </c>
    </row>
    <row r="81" spans="1:6">
      <c r="B81" s="161">
        <v>45317</v>
      </c>
      <c r="C81" s="335">
        <v>258.95</v>
      </c>
      <c r="D81" s="401">
        <v>0</v>
      </c>
    </row>
    <row r="82" spans="1:6">
      <c r="B82" s="161">
        <v>45320</v>
      </c>
      <c r="C82" s="401">
        <v>4097.6899999999996</v>
      </c>
      <c r="D82" s="335">
        <v>0</v>
      </c>
    </row>
    <row r="83" spans="1:6">
      <c r="B83" s="161">
        <v>45320</v>
      </c>
      <c r="C83" s="401">
        <v>1.68</v>
      </c>
      <c r="D83" s="335">
        <v>0</v>
      </c>
    </row>
    <row r="84" spans="1:6">
      <c r="B84" s="161">
        <v>45320</v>
      </c>
      <c r="C84" s="401">
        <v>9</v>
      </c>
      <c r="D84" s="335">
        <v>0</v>
      </c>
    </row>
    <row r="85" spans="1:6">
      <c r="B85" s="161">
        <v>45321</v>
      </c>
      <c r="C85" s="401">
        <v>0</v>
      </c>
      <c r="D85" s="335">
        <v>300</v>
      </c>
    </row>
    <row r="86" spans="1:6">
      <c r="B86" s="161">
        <v>45321</v>
      </c>
      <c r="C86" s="401">
        <v>3.62</v>
      </c>
      <c r="D86" s="335">
        <v>0</v>
      </c>
    </row>
    <row r="87" spans="1:6">
      <c r="B87" s="161">
        <v>45321</v>
      </c>
      <c r="C87" s="401">
        <v>9</v>
      </c>
      <c r="D87" s="335">
        <v>0</v>
      </c>
      <c r="F87" s="312"/>
    </row>
    <row r="88" spans="1:6">
      <c r="B88" s="161">
        <v>45322</v>
      </c>
      <c r="C88" s="401">
        <v>254.47</v>
      </c>
      <c r="D88" s="335">
        <v>0</v>
      </c>
    </row>
    <row r="89" spans="1:6">
      <c r="B89" s="161"/>
      <c r="C89" s="401">
        <v>0</v>
      </c>
      <c r="D89" s="335">
        <v>0</v>
      </c>
    </row>
    <row r="90" spans="1:6">
      <c r="A90" s="312"/>
      <c r="B90" s="161"/>
      <c r="C90" s="401">
        <v>0</v>
      </c>
      <c r="D90" s="335">
        <v>0</v>
      </c>
      <c r="E90" s="312"/>
      <c r="F90" s="313"/>
    </row>
    <row r="91" spans="1:6">
      <c r="B91" s="161"/>
      <c r="C91" s="335">
        <v>0</v>
      </c>
      <c r="D91" s="401">
        <v>0</v>
      </c>
    </row>
    <row r="92" spans="1:6">
      <c r="B92" s="161"/>
      <c r="C92" s="401">
        <v>0</v>
      </c>
      <c r="D92" s="335">
        <v>0</v>
      </c>
    </row>
    <row r="93" spans="1:6">
      <c r="B93" s="161"/>
      <c r="C93" s="335">
        <v>0</v>
      </c>
      <c r="D93" s="401">
        <v>0</v>
      </c>
    </row>
    <row r="94" spans="1:6">
      <c r="B94" s="161"/>
      <c r="C94" s="401">
        <v>0</v>
      </c>
      <c r="D94" s="335">
        <v>0</v>
      </c>
    </row>
    <row r="95" spans="1:6">
      <c r="B95" s="161"/>
      <c r="C95" s="401">
        <v>0</v>
      </c>
      <c r="D95" s="335">
        <v>0</v>
      </c>
    </row>
    <row r="96" spans="1:6">
      <c r="B96" s="161"/>
      <c r="C96" s="335">
        <v>0</v>
      </c>
      <c r="D96" s="401">
        <v>0</v>
      </c>
    </row>
    <row r="97" spans="2:4">
      <c r="B97" s="161"/>
      <c r="C97" s="401">
        <v>0</v>
      </c>
      <c r="D97" s="335">
        <v>0</v>
      </c>
    </row>
    <row r="98" spans="2:4">
      <c r="B98" s="161"/>
      <c r="C98" s="401">
        <v>0</v>
      </c>
      <c r="D98" s="335">
        <v>0</v>
      </c>
    </row>
    <row r="99" spans="2:4">
      <c r="B99" s="161"/>
      <c r="C99" s="401">
        <v>0</v>
      </c>
      <c r="D99" s="335">
        <v>0</v>
      </c>
    </row>
    <row r="100" spans="2:4">
      <c r="B100" s="161"/>
      <c r="C100" s="401">
        <v>0</v>
      </c>
      <c r="D100" s="335">
        <v>0</v>
      </c>
    </row>
    <row r="101" spans="2:4">
      <c r="B101" s="161"/>
      <c r="C101" s="401">
        <v>0</v>
      </c>
      <c r="D101" s="335">
        <v>0</v>
      </c>
    </row>
    <row r="102" spans="2:4">
      <c r="B102" s="161"/>
      <c r="C102" s="401">
        <v>0</v>
      </c>
      <c r="D102" s="335">
        <v>0</v>
      </c>
    </row>
    <row r="103" spans="2:4">
      <c r="B103" s="161"/>
      <c r="C103" s="401">
        <v>0</v>
      </c>
      <c r="D103" s="335">
        <v>0</v>
      </c>
    </row>
    <row r="104" spans="2:4">
      <c r="B104" s="161"/>
      <c r="C104" s="401">
        <v>0</v>
      </c>
      <c r="D104" s="335">
        <v>0</v>
      </c>
    </row>
    <row r="105" spans="2:4">
      <c r="B105" s="161"/>
      <c r="C105" s="335">
        <v>0</v>
      </c>
      <c r="D105" s="401">
        <v>0</v>
      </c>
    </row>
    <row r="106" spans="2:4">
      <c r="B106" s="161"/>
      <c r="C106" s="335">
        <v>0</v>
      </c>
      <c r="D106" s="401">
        <v>0</v>
      </c>
    </row>
    <row r="107" spans="2:4">
      <c r="B107" s="161"/>
      <c r="C107" s="401">
        <v>0</v>
      </c>
      <c r="D107" s="335">
        <v>0</v>
      </c>
    </row>
    <row r="108" spans="2:4">
      <c r="B108" s="161"/>
      <c r="C108" s="401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284205.06999999989</v>
      </c>
      <c r="D350" s="336">
        <f>SUM(D15:D349)</f>
        <v>284119.65999999992</v>
      </c>
    </row>
    <row r="351" spans="2:4">
      <c r="B351" s="992" t="s">
        <v>134</v>
      </c>
      <c r="C351" s="992"/>
      <c r="D351" s="337">
        <f>D13-C350+D350</f>
        <v>32.910000000032596</v>
      </c>
    </row>
    <row r="356" spans="2:4">
      <c r="B356" s="993" t="s">
        <v>135</v>
      </c>
      <c r="C356" s="993"/>
      <c r="D356" s="993"/>
    </row>
    <row r="357" spans="2:4">
      <c r="B357" s="994" t="s">
        <v>136</v>
      </c>
      <c r="C357" s="994"/>
      <c r="D357" s="994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990" t="s">
        <v>0</v>
      </c>
      <c r="C3" s="990"/>
      <c r="D3" s="990"/>
    </row>
    <row r="4" spans="1:5" ht="15.75">
      <c r="B4" s="990" t="s">
        <v>1</v>
      </c>
      <c r="C4" s="990"/>
      <c r="D4" s="990"/>
    </row>
    <row r="5" spans="1:5" ht="15.75">
      <c r="B5" s="990" t="s">
        <v>4</v>
      </c>
      <c r="C5" s="990"/>
      <c r="D5" s="990"/>
    </row>
    <row r="8" spans="1:5" ht="50.25" customHeight="1">
      <c r="A8" s="995" t="s">
        <v>129</v>
      </c>
      <c r="B8" s="1000"/>
      <c r="C8" s="1000"/>
      <c r="D8" s="1000"/>
      <c r="E8" s="1000"/>
    </row>
    <row r="10" spans="1:5" ht="46.5" customHeight="1">
      <c r="A10" s="1001" t="s">
        <v>130</v>
      </c>
      <c r="B10" s="1002"/>
      <c r="C10" s="1002"/>
      <c r="D10" s="1002"/>
      <c r="E10" s="1002"/>
    </row>
    <row r="13" spans="1:5">
      <c r="B13" s="991" t="s">
        <v>131</v>
      </c>
      <c r="C13" s="991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999" t="s">
        <v>134</v>
      </c>
      <c r="C250" s="999"/>
      <c r="D250" s="118">
        <f>D13-C249+D249</f>
        <v>0</v>
      </c>
    </row>
    <row r="255" spans="2:4">
      <c r="B255" s="993" t="s">
        <v>135</v>
      </c>
      <c r="C255" s="993"/>
      <c r="D255" s="993"/>
    </row>
    <row r="256" spans="2:4">
      <c r="B256" s="994" t="s">
        <v>136</v>
      </c>
      <c r="C256" s="994"/>
      <c r="D256" s="994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topLeftCell="A346" workbookViewId="0">
      <selection activeCell="C30" sqref="C30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990" t="s">
        <v>0</v>
      </c>
      <c r="B3" s="990"/>
      <c r="C3" s="990"/>
      <c r="D3" s="990"/>
      <c r="E3" s="990"/>
    </row>
    <row r="4" spans="1:5" ht="15.75">
      <c r="A4" s="990" t="s">
        <v>1</v>
      </c>
      <c r="B4" s="990"/>
      <c r="C4" s="990"/>
      <c r="D4" s="990"/>
      <c r="E4" s="990"/>
    </row>
    <row r="5" spans="1:5" ht="15.75">
      <c r="A5" s="990" t="s">
        <v>4</v>
      </c>
      <c r="B5" s="990"/>
      <c r="C5" s="990"/>
      <c r="D5" s="990"/>
      <c r="E5" s="990"/>
    </row>
    <row r="8" spans="1:5" ht="47.25" customHeight="1">
      <c r="A8" s="995" t="s">
        <v>849</v>
      </c>
      <c r="B8" s="996"/>
      <c r="C8" s="996"/>
      <c r="D8" s="996"/>
      <c r="E8" s="996"/>
    </row>
    <row r="10" spans="1:5" ht="45.75" customHeight="1">
      <c r="A10" s="997" t="s">
        <v>668</v>
      </c>
      <c r="B10" s="998"/>
      <c r="C10" s="998"/>
      <c r="D10" s="998"/>
      <c r="E10" s="998"/>
    </row>
    <row r="13" spans="1:5">
      <c r="B13" s="991" t="s">
        <v>131</v>
      </c>
      <c r="C13" s="991"/>
      <c r="D13" s="113">
        <v>74.91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45293</v>
      </c>
      <c r="C15" s="335">
        <v>0</v>
      </c>
      <c r="D15" s="335">
        <v>14400</v>
      </c>
    </row>
    <row r="16" spans="1:5">
      <c r="B16" s="161">
        <v>45293</v>
      </c>
      <c r="C16" s="335">
        <v>2.2000000000000002</v>
      </c>
      <c r="D16" s="335">
        <v>0</v>
      </c>
    </row>
    <row r="17" spans="2:4">
      <c r="B17" s="161">
        <v>45293</v>
      </c>
      <c r="C17" s="335">
        <v>14400</v>
      </c>
      <c r="D17" s="335">
        <v>0</v>
      </c>
    </row>
    <row r="18" spans="2:4">
      <c r="B18" s="161">
        <v>45295</v>
      </c>
      <c r="C18" s="335">
        <v>0</v>
      </c>
      <c r="D18" s="335">
        <v>600</v>
      </c>
    </row>
    <row r="19" spans="2:4">
      <c r="B19" s="161">
        <v>45295</v>
      </c>
      <c r="C19" s="335">
        <v>600</v>
      </c>
      <c r="D19" s="335">
        <v>0</v>
      </c>
    </row>
    <row r="20" spans="2:4">
      <c r="B20" s="161">
        <v>45296</v>
      </c>
      <c r="C20" s="335">
        <v>2.2000000000000002</v>
      </c>
      <c r="D20" s="335">
        <v>0</v>
      </c>
    </row>
    <row r="21" spans="2:4">
      <c r="B21" s="161">
        <v>45299</v>
      </c>
      <c r="C21" s="335">
        <v>0</v>
      </c>
      <c r="D21" s="335">
        <v>1800</v>
      </c>
    </row>
    <row r="22" spans="2:4">
      <c r="B22" s="161">
        <v>45299</v>
      </c>
      <c r="C22" s="335">
        <v>1800</v>
      </c>
      <c r="D22" s="335">
        <v>0</v>
      </c>
    </row>
    <row r="23" spans="2:4">
      <c r="B23" s="161">
        <v>45300</v>
      </c>
      <c r="C23" s="335">
        <v>2.2000000000000002</v>
      </c>
      <c r="D23" s="335">
        <v>0</v>
      </c>
    </row>
    <row r="24" spans="2:4">
      <c r="B24" s="161">
        <v>45300</v>
      </c>
      <c r="C24" s="335">
        <v>68.31</v>
      </c>
      <c r="D24" s="335">
        <v>0</v>
      </c>
    </row>
    <row r="25" spans="2:4">
      <c r="B25" s="161">
        <v>45310</v>
      </c>
      <c r="C25" s="335">
        <v>0</v>
      </c>
      <c r="D25" s="335">
        <v>10000</v>
      </c>
    </row>
    <row r="26" spans="2:4">
      <c r="B26" s="161">
        <v>45310</v>
      </c>
      <c r="C26" s="335">
        <v>1.64</v>
      </c>
      <c r="D26" s="335">
        <v>0</v>
      </c>
    </row>
    <row r="27" spans="2:4">
      <c r="B27" s="161">
        <v>45310</v>
      </c>
      <c r="C27" s="335">
        <v>9998.36</v>
      </c>
      <c r="D27" s="335">
        <v>0</v>
      </c>
    </row>
    <row r="28" spans="2:4">
      <c r="B28" s="161">
        <v>45316</v>
      </c>
      <c r="C28" s="335">
        <v>0</v>
      </c>
      <c r="D28" s="335">
        <v>8600</v>
      </c>
    </row>
    <row r="29" spans="2:4">
      <c r="B29" s="161">
        <v>45316</v>
      </c>
      <c r="C29" s="335">
        <v>8600</v>
      </c>
      <c r="D29" s="335">
        <v>0</v>
      </c>
    </row>
    <row r="30" spans="2:4">
      <c r="B30" s="161"/>
      <c r="C30" s="335">
        <v>0</v>
      </c>
      <c r="D30" s="335">
        <v>0</v>
      </c>
    </row>
    <row r="31" spans="2:4">
      <c r="B31" s="161"/>
      <c r="C31" s="335">
        <v>0</v>
      </c>
      <c r="D31" s="335">
        <v>0</v>
      </c>
    </row>
    <row r="32" spans="2:4">
      <c r="B32" s="161"/>
      <c r="C32" s="335">
        <v>0</v>
      </c>
      <c r="D32" s="335">
        <v>0</v>
      </c>
    </row>
    <row r="33" spans="2:4">
      <c r="B33" s="161"/>
      <c r="C33" s="335">
        <v>0</v>
      </c>
      <c r="D33" s="335">
        <v>0</v>
      </c>
    </row>
    <row r="34" spans="2:4">
      <c r="B34" s="161"/>
      <c r="C34" s="335">
        <v>0</v>
      </c>
      <c r="D34" s="335">
        <v>0</v>
      </c>
    </row>
    <row r="35" spans="2:4">
      <c r="B35" s="161"/>
      <c r="C35" s="335">
        <v>0</v>
      </c>
      <c r="D35" s="335">
        <v>0</v>
      </c>
    </row>
    <row r="36" spans="2:4">
      <c r="B36" s="161"/>
      <c r="C36" s="335">
        <v>0</v>
      </c>
      <c r="D36" s="335">
        <v>0</v>
      </c>
    </row>
    <row r="37" spans="2:4">
      <c r="B37" s="161"/>
      <c r="C37" s="335">
        <v>0</v>
      </c>
      <c r="D37" s="335">
        <v>0</v>
      </c>
    </row>
    <row r="38" spans="2:4">
      <c r="B38" s="161"/>
      <c r="C38" s="335">
        <v>0</v>
      </c>
      <c r="D38" s="335">
        <v>0</v>
      </c>
    </row>
    <row r="39" spans="2:4">
      <c r="B39" s="161"/>
      <c r="C39" s="335">
        <v>0</v>
      </c>
      <c r="D39" s="335">
        <v>0</v>
      </c>
    </row>
    <row r="40" spans="2:4">
      <c r="B40" s="161"/>
      <c r="C40" s="335">
        <v>0</v>
      </c>
      <c r="D40" s="335">
        <v>0</v>
      </c>
    </row>
    <row r="41" spans="2:4">
      <c r="B41" s="161"/>
      <c r="C41" s="335">
        <v>0</v>
      </c>
      <c r="D41" s="335">
        <v>0</v>
      </c>
    </row>
    <row r="42" spans="2:4">
      <c r="B42" s="161"/>
      <c r="C42" s="335">
        <v>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35474.910000000003</v>
      </c>
      <c r="D350" s="336">
        <f>SUM(D15:D349)</f>
        <v>35400</v>
      </c>
    </row>
    <row r="351" spans="2:4">
      <c r="B351" s="992" t="s">
        <v>134</v>
      </c>
      <c r="C351" s="992"/>
      <c r="D351" s="337">
        <f>D13-C350+D350</f>
        <v>0</v>
      </c>
    </row>
    <row r="356" spans="2:4">
      <c r="B356" s="993" t="s">
        <v>135</v>
      </c>
      <c r="C356" s="993"/>
      <c r="D356" s="993"/>
    </row>
    <row r="357" spans="2:4">
      <c r="B357" s="994" t="s">
        <v>136</v>
      </c>
      <c r="C357" s="994"/>
      <c r="D357" s="994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4" workbookViewId="0">
      <selection sqref="A1:G29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43" t="s">
        <v>0</v>
      </c>
      <c r="C2" s="943"/>
      <c r="D2" s="943"/>
      <c r="E2" s="943"/>
    </row>
    <row r="3" spans="1:7" ht="15.75">
      <c r="B3" s="968" t="s">
        <v>1</v>
      </c>
      <c r="C3" s="968"/>
      <c r="D3" s="968"/>
      <c r="E3" s="968"/>
    </row>
    <row r="4" spans="1:7" ht="15" customHeight="1">
      <c r="B4" s="1003" t="s">
        <v>4</v>
      </c>
      <c r="C4" s="1003"/>
      <c r="D4" s="1003"/>
      <c r="E4" s="1003"/>
    </row>
    <row r="8" spans="1:7" ht="34.5" customHeight="1">
      <c r="A8" s="1004" t="s">
        <v>156</v>
      </c>
      <c r="B8" s="1004"/>
      <c r="C8" s="1004"/>
      <c r="D8" s="1004"/>
      <c r="E8" s="1004"/>
      <c r="F8" s="1004"/>
      <c r="G8" s="1004"/>
    </row>
    <row r="9" spans="1:7" ht="30" customHeight="1">
      <c r="A9" s="1008" t="s">
        <v>513</v>
      </c>
      <c r="B9" s="1005" t="s">
        <v>847</v>
      </c>
      <c r="C9" s="1005"/>
      <c r="D9" s="1005"/>
      <c r="E9" s="1005"/>
      <c r="F9" s="1005"/>
      <c r="G9" s="1005"/>
    </row>
    <row r="10" spans="1:7" ht="17.25" customHeight="1">
      <c r="A10" s="1008"/>
      <c r="B10" s="1009" t="s">
        <v>157</v>
      </c>
      <c r="C10" s="1009"/>
      <c r="D10" s="1009"/>
      <c r="E10" s="1009"/>
      <c r="F10" s="1009"/>
      <c r="G10" s="1009"/>
    </row>
    <row r="11" spans="1:7" ht="17.25" customHeight="1">
      <c r="A11" s="1006" t="s">
        <v>158</v>
      </c>
      <c r="B11" s="1009"/>
      <c r="C11" s="1009"/>
      <c r="D11" s="1009"/>
      <c r="E11" s="1009"/>
      <c r="F11" s="1009"/>
      <c r="G11" s="1009"/>
    </row>
    <row r="12" spans="1:7" ht="21.75" customHeight="1">
      <c r="A12" s="1006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631</v>
      </c>
      <c r="B13" s="102">
        <v>2002.73</v>
      </c>
      <c r="C13" s="103">
        <v>5306.26</v>
      </c>
      <c r="D13" s="410">
        <v>3600</v>
      </c>
      <c r="E13" s="260">
        <f>6.03+0.68</f>
        <v>6.71</v>
      </c>
      <c r="F13" s="103">
        <v>0</v>
      </c>
      <c r="G13" s="103">
        <v>303.18</v>
      </c>
    </row>
    <row r="14" spans="1:7" ht="51">
      <c r="A14" s="160" t="s">
        <v>860</v>
      </c>
      <c r="B14" s="102">
        <v>0</v>
      </c>
      <c r="C14" s="103">
        <v>3800</v>
      </c>
      <c r="D14" s="103">
        <v>3800</v>
      </c>
      <c r="E14" s="103">
        <f>7.46+0.04</f>
        <v>7.5</v>
      </c>
      <c r="F14" s="103">
        <v>0</v>
      </c>
      <c r="G14" s="103">
        <f>B14-C14+D14+E14-F14</f>
        <v>7.5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>B15-C15+D15+E15-F15</f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>B16-C16+D16+E16-F16</f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>B17-C17+D17+E17-F17</f>
        <v>0</v>
      </c>
    </row>
    <row r="18" spans="1:7">
      <c r="A18" s="104" t="s">
        <v>166</v>
      </c>
      <c r="B18" s="105">
        <f t="shared" ref="B18:G18" si="0">SUM(B13:B17)</f>
        <v>2002.73</v>
      </c>
      <c r="C18" s="105">
        <f t="shared" si="0"/>
        <v>9106.26</v>
      </c>
      <c r="D18" s="105">
        <f t="shared" si="0"/>
        <v>7400</v>
      </c>
      <c r="E18" s="105">
        <f t="shared" si="0"/>
        <v>14.21</v>
      </c>
      <c r="F18" s="105">
        <f t="shared" si="0"/>
        <v>0</v>
      </c>
      <c r="G18" s="105">
        <f t="shared" si="0"/>
        <v>310.68</v>
      </c>
    </row>
    <row r="19" spans="1:7" ht="31.5" customHeight="1">
      <c r="A19" s="1006" t="s">
        <v>167</v>
      </c>
      <c r="B19" s="1006" t="s">
        <v>167</v>
      </c>
      <c r="C19" s="1006"/>
      <c r="D19" s="1006"/>
      <c r="E19" s="1006"/>
      <c r="F19" s="1006"/>
      <c r="G19" s="106">
        <f>G21</f>
        <v>2885.98</v>
      </c>
    </row>
    <row r="20" spans="1:7" ht="22.5" customHeight="1">
      <c r="A20" s="1006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706</v>
      </c>
      <c r="B21" s="102">
        <v>28164.06</v>
      </c>
      <c r="C21" s="103">
        <v>25400</v>
      </c>
      <c r="D21" s="103">
        <v>0</v>
      </c>
      <c r="E21" s="103">
        <f>90.29+31.64</f>
        <v>121.93</v>
      </c>
      <c r="F21" s="103">
        <v>0</v>
      </c>
      <c r="G21" s="103">
        <v>2885.98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>B22-C22+D22+E22-F22</f>
        <v>0</v>
      </c>
    </row>
    <row r="23" spans="1:7">
      <c r="A23" s="104" t="s">
        <v>168</v>
      </c>
      <c r="B23" s="105">
        <f t="shared" ref="B23:G23" si="1">SUM(B21:B22)</f>
        <v>28164.06</v>
      </c>
      <c r="C23" s="105">
        <f t="shared" si="1"/>
        <v>25400</v>
      </c>
      <c r="D23" s="105">
        <f t="shared" si="1"/>
        <v>0</v>
      </c>
      <c r="E23" s="105">
        <f t="shared" si="1"/>
        <v>121.93</v>
      </c>
      <c r="F23" s="105">
        <f t="shared" si="1"/>
        <v>0</v>
      </c>
      <c r="G23" s="105">
        <f t="shared" si="1"/>
        <v>2885.98</v>
      </c>
    </row>
    <row r="24" spans="1:7" ht="17.25">
      <c r="A24" s="107" t="s">
        <v>105</v>
      </c>
      <c r="B24" s="107">
        <f t="shared" ref="B24:G24" si="2">B18+B23</f>
        <v>30166.79</v>
      </c>
      <c r="C24" s="107">
        <f t="shared" si="2"/>
        <v>34506.26</v>
      </c>
      <c r="D24" s="107">
        <f t="shared" si="2"/>
        <v>7400</v>
      </c>
      <c r="E24" s="107">
        <f t="shared" si="2"/>
        <v>136.14000000000001</v>
      </c>
      <c r="F24" s="107">
        <f t="shared" si="2"/>
        <v>0</v>
      </c>
      <c r="G24" s="107">
        <f t="shared" si="2"/>
        <v>3196.66</v>
      </c>
    </row>
    <row r="26" spans="1:7">
      <c r="B26" s="1007"/>
      <c r="C26" s="1007"/>
      <c r="D26" s="1007"/>
    </row>
    <row r="27" spans="1:7">
      <c r="B27" s="1007"/>
      <c r="C27" s="1007"/>
      <c r="D27" s="1007"/>
    </row>
    <row r="28" spans="1:7">
      <c r="B28" s="1007" t="s">
        <v>169</v>
      </c>
      <c r="C28" s="1007"/>
      <c r="D28" s="1007"/>
    </row>
    <row r="29" spans="1:7" ht="15" customHeight="1">
      <c r="B29" s="1007" t="s">
        <v>170</v>
      </c>
      <c r="C29" s="1007"/>
      <c r="D29" s="1007"/>
    </row>
    <row r="30" spans="1:7" ht="15" customHeight="1">
      <c r="B30" s="1007"/>
      <c r="C30" s="1007"/>
      <c r="D30" s="1007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  <mergeCell ref="B2:E2"/>
    <mergeCell ref="B3:E3"/>
    <mergeCell ref="B4:E4"/>
    <mergeCell ref="A8:G8"/>
    <mergeCell ref="B9:G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topLeftCell="A34" workbookViewId="0">
      <selection sqref="A1:H59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68" t="s">
        <v>0</v>
      </c>
      <c r="C3" s="968"/>
      <c r="D3" s="968"/>
      <c r="E3" s="67"/>
    </row>
    <row r="4" spans="1:8" ht="15.75">
      <c r="B4" s="968" t="s">
        <v>1</v>
      </c>
      <c r="C4" s="968"/>
      <c r="D4" s="968"/>
      <c r="E4" s="67"/>
    </row>
    <row r="5" spans="1:8">
      <c r="B5" s="1017" t="s">
        <v>4</v>
      </c>
      <c r="C5" s="1017"/>
      <c r="D5" s="1017"/>
      <c r="E5" s="109"/>
    </row>
    <row r="8" spans="1:8" ht="31.5">
      <c r="A8" s="1018" t="s">
        <v>407</v>
      </c>
      <c r="B8" s="1019"/>
      <c r="C8" s="1019"/>
      <c r="D8" s="1019"/>
      <c r="E8" s="357" t="s">
        <v>406</v>
      </c>
    </row>
    <row r="9" spans="1:8" ht="15.75">
      <c r="A9" s="845" t="s">
        <v>6</v>
      </c>
      <c r="B9" s="1020"/>
      <c r="C9" s="847" t="s">
        <v>7</v>
      </c>
      <c r="D9" s="848"/>
      <c r="E9" s="358" t="s">
        <v>233</v>
      </c>
    </row>
    <row r="10" spans="1:8" ht="35.25" customHeight="1">
      <c r="A10" s="1011" t="s">
        <v>513</v>
      </c>
      <c r="B10" s="1012"/>
      <c r="C10" s="1011" t="s">
        <v>512</v>
      </c>
      <c r="D10" s="1012"/>
      <c r="E10" s="340" t="s">
        <v>847</v>
      </c>
    </row>
    <row r="12" spans="1:8" ht="15.75" customHeight="1"/>
    <row r="13" spans="1:8" ht="15.75">
      <c r="B13" s="1013" t="s">
        <v>408</v>
      </c>
      <c r="C13" s="1013"/>
      <c r="D13" s="1013"/>
    </row>
    <row r="14" spans="1:8" ht="15.75">
      <c r="B14" s="1014" t="s">
        <v>137</v>
      </c>
      <c r="C14" s="1014"/>
      <c r="D14" s="1014"/>
      <c r="E14" s="1015"/>
      <c r="F14" s="1015"/>
      <c r="G14" s="1015"/>
      <c r="H14" s="1015"/>
    </row>
    <row r="15" spans="1:8" ht="15.75">
      <c r="B15" s="341" t="s">
        <v>138</v>
      </c>
      <c r="C15" s="342" t="s">
        <v>409</v>
      </c>
      <c r="D15" s="360">
        <v>15857.67</v>
      </c>
    </row>
    <row r="16" spans="1:8" ht="15.75">
      <c r="B16" s="341" t="s">
        <v>139</v>
      </c>
      <c r="C16" s="342" t="s">
        <v>410</v>
      </c>
      <c r="D16" s="360">
        <v>6325.5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16" t="s">
        <v>146</v>
      </c>
      <c r="C23" s="1016"/>
      <c r="D23" s="365">
        <f>SUM(D15:D22)</f>
        <v>22183.17</v>
      </c>
    </row>
    <row r="24" spans="2:4" ht="15.75">
      <c r="B24" s="110"/>
      <c r="C24" s="111"/>
    </row>
    <row r="25" spans="2:4" ht="15.75">
      <c r="B25" s="1013" t="s">
        <v>417</v>
      </c>
      <c r="C25" s="1013"/>
      <c r="D25" s="1013"/>
    </row>
    <row r="26" spans="2:4" ht="15.75">
      <c r="B26" s="1010" t="s">
        <v>147</v>
      </c>
      <c r="C26" s="1010"/>
      <c r="D26" s="1010"/>
    </row>
    <row r="27" spans="2:4" ht="15.75">
      <c r="B27" s="341" t="s">
        <v>148</v>
      </c>
      <c r="C27" s="342" t="s">
        <v>44</v>
      </c>
      <c r="D27" s="360">
        <v>33103.21</v>
      </c>
    </row>
    <row r="28" spans="2:4" ht="15.75">
      <c r="B28" s="341" t="s">
        <v>149</v>
      </c>
      <c r="C28" s="342" t="s">
        <v>45</v>
      </c>
      <c r="D28" s="360"/>
    </row>
    <row r="29" spans="2:4" ht="15.75">
      <c r="B29" s="341" t="s">
        <v>150</v>
      </c>
      <c r="C29" s="342" t="s">
        <v>46</v>
      </c>
      <c r="D29" s="360">
        <v>6433.72</v>
      </c>
    </row>
    <row r="30" spans="2:4" ht="15.75">
      <c r="B30" s="343" t="s">
        <v>151</v>
      </c>
      <c r="C30" s="342" t="s">
        <v>47</v>
      </c>
      <c r="D30" s="360">
        <v>583.59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34412.97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16" t="s">
        <v>155</v>
      </c>
      <c r="C46" s="1016"/>
      <c r="D46" s="365">
        <f>SUM(D27:D45)</f>
        <v>74533.489999999991</v>
      </c>
    </row>
    <row r="47" spans="2:4" ht="15.75">
      <c r="B47" s="112"/>
      <c r="C47" s="112"/>
    </row>
    <row r="48" spans="2:4" ht="15.75">
      <c r="B48" s="1013" t="s">
        <v>441</v>
      </c>
      <c r="C48" s="1013"/>
      <c r="D48" s="1013"/>
    </row>
    <row r="49" spans="2:5" ht="15.75">
      <c r="B49" s="1014" t="s">
        <v>442</v>
      </c>
      <c r="C49" s="1014"/>
      <c r="D49" s="1014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22" t="s">
        <v>443</v>
      </c>
      <c r="C53" s="1022"/>
      <c r="D53" s="356">
        <f>SUM(D50:D52)</f>
        <v>0</v>
      </c>
    </row>
    <row r="54" spans="2:5" ht="15.75">
      <c r="B54" s="112"/>
      <c r="C54" s="112"/>
    </row>
    <row r="55" spans="2:5" ht="15.75">
      <c r="B55" s="1022" t="s">
        <v>444</v>
      </c>
      <c r="C55" s="1022"/>
      <c r="D55" s="366">
        <f>D23+D46</f>
        <v>96716.659999999989</v>
      </c>
    </row>
    <row r="58" spans="2:5">
      <c r="B58" s="1021" t="s">
        <v>445</v>
      </c>
      <c r="C58" s="1021"/>
      <c r="D58" s="1021"/>
      <c r="E58" s="364"/>
    </row>
    <row r="59" spans="2:5">
      <c r="B59" s="1021" t="s">
        <v>446</v>
      </c>
      <c r="C59" s="1021"/>
      <c r="D59" s="1021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58:D58"/>
    <mergeCell ref="B59:D59"/>
    <mergeCell ref="B46:C46"/>
    <mergeCell ref="B48:D48"/>
    <mergeCell ref="B49:D49"/>
    <mergeCell ref="B53:C53"/>
    <mergeCell ref="B55:C55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26:D26"/>
    <mergeCell ref="A10:B10"/>
    <mergeCell ref="C10:D10"/>
    <mergeCell ref="B13:D13"/>
    <mergeCell ref="B14:D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2024-03-07T12:32:09Z</cp:lastPrinted>
  <dcterms:created xsi:type="dcterms:W3CDTF">2019-12-13T12:34:00Z</dcterms:created>
  <dcterms:modified xsi:type="dcterms:W3CDTF">2024-03-07T12:32:11Z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